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27" activeTab="0"/>
  </bookViews>
  <sheets>
    <sheet name="Resumen para imprimir" sheetId="1" r:id="rId1"/>
  </sheets>
  <definedNames>
    <definedName name="_xlnm.Print_Area" localSheetId="0">'Resumen para imprimir'!$A$1:$I$6</definedName>
    <definedName name="_xlnm.Print_Area_1">0</definedName>
    <definedName name="_xlnm.Print_Area" localSheetId="0">'Resumen para imprimir'!$A$1:$O$109</definedName>
    <definedName name="Excel_BuiltIn_Criteria_1">"$'Extensiones horarias'.$#REF!$#REF!:$#REF!$#REF!"</definedName>
    <definedName name="Excel_BuiltIn_Criteria_2_1">"$'Dedicación Compensada'.$#REF!$#REF!:$#REF!$#REF!"</definedName>
    <definedName name="Excel_BuiltIn_Print_Area" localSheetId="0">'Resumen para imprimir'!$A$1:$I$6</definedName>
    <definedName name="Excel_BuiltIn_Print_Area_1">0</definedName>
    <definedName name="Imprimir_área_IM">NA()</definedName>
    <definedName name="Imprimir_títulos_IM">NA()</definedName>
  </definedNames>
  <calcPr fullCalcOnLoad="1"/>
</workbook>
</file>

<file path=xl/comments1.xml><?xml version="1.0" encoding="utf-8"?>
<comments xmlns="http://schemas.openxmlformats.org/spreadsheetml/2006/main">
  <authors>
    <author/>
  </authors>
  <commentList>
    <comment ref="F12" authorId="0">
      <text>
        <r>
          <rPr>
            <sz val="10"/>
            <rFont val="Arial"/>
            <family val="2"/>
          </rPr>
          <t>A manera de ejemplo. (Sobrescribir)</t>
        </r>
      </text>
    </comment>
  </commentList>
</comments>
</file>

<file path=xl/sharedStrings.xml><?xml version="1.0" encoding="utf-8"?>
<sst xmlns="http://schemas.openxmlformats.org/spreadsheetml/2006/main" count="99" uniqueCount="72">
  <si>
    <t>Resumen de ejecución de fondos del proyecto</t>
  </si>
  <si>
    <t>Nombre del Núcleo Interdisciplinario</t>
  </si>
  <si>
    <t xml:space="preserve">dato obligatorio </t>
  </si>
  <si>
    <t>Responsables</t>
  </si>
  <si>
    <t>Servicios en los que se ejecutan los fondos</t>
  </si>
  <si>
    <t>nº de referencia</t>
  </si>
  <si>
    <t>Servicio Universitario*</t>
  </si>
  <si>
    <t>Espacio Interdisciplinario (UDELAR)</t>
  </si>
  <si>
    <t>Facultad ...</t>
  </si>
  <si>
    <t>* Liste los servicios universitarios en los que se ejecutarán los fondos de su proyecto, y utilice el número de referencia en los campos “Servicio” que aparecen más abajo en esta tabla.</t>
  </si>
  <si>
    <t>Resumen de sueldos</t>
  </si>
  <si>
    <t>Creación</t>
  </si>
  <si>
    <t>Servicio (nº)</t>
  </si>
  <si>
    <t xml:space="preserve">Nombre </t>
  </si>
  <si>
    <t xml:space="preserve">Cargo </t>
  </si>
  <si>
    <t>Carácter del cargo</t>
  </si>
  <si>
    <t>Grado</t>
  </si>
  <si>
    <t xml:space="preserve">Hs. actuales </t>
  </si>
  <si>
    <t>Horas</t>
  </si>
  <si>
    <t xml:space="preserve">Sueldo básico </t>
  </si>
  <si>
    <t xml:space="preserve">Días </t>
  </si>
  <si>
    <t>Sueldo nominal</t>
  </si>
  <si>
    <t>Aguin.</t>
  </si>
  <si>
    <t>Total con aportes y aguinaldo</t>
  </si>
  <si>
    <t xml:space="preserve"> </t>
  </si>
  <si>
    <t>efectivo</t>
  </si>
  <si>
    <t>interino</t>
  </si>
  <si>
    <t>Total</t>
  </si>
  <si>
    <t>Extensiones horarias</t>
  </si>
  <si>
    <t xml:space="preserve">Apellido </t>
  </si>
  <si>
    <t>Gr.</t>
  </si>
  <si>
    <t>Hs. aspira</t>
  </si>
  <si>
    <t>Ejemplo</t>
  </si>
  <si>
    <t>Dedicaciones compensadas</t>
  </si>
  <si>
    <t>Hs. actuales (MÁX 40)</t>
  </si>
  <si>
    <t>Ded. Comp. (solo 45%) y sólo hasta     40 hs.</t>
  </si>
  <si>
    <t>Nominal</t>
  </si>
  <si>
    <t>Aguinaldo</t>
  </si>
  <si>
    <t xml:space="preserve">Total  dedicaciones  compensadas  </t>
  </si>
  <si>
    <t>Subtotales</t>
  </si>
  <si>
    <t>por Creaciones de cargos</t>
  </si>
  <si>
    <t>por Extensiones horarias</t>
  </si>
  <si>
    <t>por Dedicaciones compensadas</t>
  </si>
  <si>
    <t>Total sueldos de la propuesta</t>
  </si>
  <si>
    <t>Resumen de gastos e inversiones</t>
  </si>
  <si>
    <t>Gastos</t>
  </si>
  <si>
    <t>Descripción del gasto</t>
  </si>
  <si>
    <t>Servicio al que se destina el gasto*</t>
  </si>
  <si>
    <t>Monto</t>
  </si>
  <si>
    <t>Papelería</t>
  </si>
  <si>
    <t>Total gastos</t>
  </si>
  <si>
    <t>Inversiones</t>
  </si>
  <si>
    <t>Descripción de la inversión (tipo y cantidad de equipos, tipo de bibliografía, etc.)</t>
  </si>
  <si>
    <t>Servicio al que se destina la inversión*</t>
  </si>
  <si>
    <t>1 impresora canon pixma G210</t>
  </si>
  <si>
    <t>Total Inversiones</t>
  </si>
  <si>
    <t>Resumen general de montos solicitados</t>
  </si>
  <si>
    <t>Servicio</t>
  </si>
  <si>
    <t>Sueldos</t>
  </si>
  <si>
    <t>Montos totales por rubro</t>
  </si>
  <si>
    <t>Firma y contrafirma del contador de un servicio ejecutante</t>
  </si>
  <si>
    <t>Firma y contrafirma del responsable de la propuesta</t>
  </si>
  <si>
    <t>ESCALA DE SUELDOS ENERO</t>
  </si>
  <si>
    <t>AYUDANTE</t>
  </si>
  <si>
    <t>ASISTENTE</t>
  </si>
  <si>
    <t xml:space="preserve"> ADJUNTO</t>
  </si>
  <si>
    <t>AGREGADO</t>
  </si>
  <si>
    <t>TITULAR</t>
  </si>
  <si>
    <t xml:space="preserve">HORAS   </t>
  </si>
  <si>
    <t>DT</t>
  </si>
  <si>
    <t>pasajes</t>
  </si>
  <si>
    <t>*NOTA: Las celdas grises no son modificables por el usuario, se calculan automáticamente. Cada tabla incluye una fila de ejemplo, que usted deberá sustituir por los datos de su proyecto. Los montos correspondientes a sueldos se calculan de acuerdo a la escala de sueldos correspondiente a enero de 2020.</t>
  </si>
</sst>
</file>

<file path=xl/styles.xml><?xml version="1.0" encoding="utf-8"?>
<styleSheet xmlns="http://schemas.openxmlformats.org/spreadsheetml/2006/main">
  <numFmts count="16">
    <numFmt numFmtId="5" formatCode="&quot;$U&quot;\ #,##0_);\(&quot;$U&quot;\ #,##0\)"/>
    <numFmt numFmtId="6" formatCode="&quot;$U&quot;\ #,##0_);[Red]\(&quot;$U&quot;\ #,##0\)"/>
    <numFmt numFmtId="7" formatCode="&quot;$U&quot;\ #,##0.00_);\(&quot;$U&quot;\ #,##0.00\)"/>
    <numFmt numFmtId="8" formatCode="&quot;$U&quot;\ #,##0.00_);[Red]\(&quot;$U&quot;\ #,##0.00\)"/>
    <numFmt numFmtId="42" formatCode="_(&quot;$U&quot;\ * #,##0_);_(&quot;$U&quot;\ * \(#,##0\);_(&quot;$U&quot;\ * &quot;-&quot;_);_(@_)"/>
    <numFmt numFmtId="41" formatCode="_(* #,##0_);_(* \(#,##0\);_(* &quot;-&quot;_);_(@_)"/>
    <numFmt numFmtId="44" formatCode="_(&quot;$U&quot;\ * #,##0.00_);_(&quot;$U&quot;\ * \(#,##0.00\);_(&quot;$U&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65">
    <font>
      <sz val="10"/>
      <name val="Arial"/>
      <family val="2"/>
    </font>
    <font>
      <sz val="11"/>
      <color indexed="8"/>
      <name val="Calibri"/>
      <family val="2"/>
    </font>
    <font>
      <sz val="10"/>
      <color indexed="10"/>
      <name val="Mangal"/>
      <family val="2"/>
    </font>
    <font>
      <sz val="10"/>
      <name val="Mangal"/>
      <family val="2"/>
    </font>
    <font>
      <b/>
      <u val="single"/>
      <sz val="16"/>
      <name val="Arial"/>
      <family val="2"/>
    </font>
    <font>
      <b/>
      <sz val="16"/>
      <name val="Arial"/>
      <family val="2"/>
    </font>
    <font>
      <b/>
      <sz val="8"/>
      <name val="Tahoma"/>
      <family val="2"/>
    </font>
    <font>
      <b/>
      <sz val="10"/>
      <color indexed="53"/>
      <name val="Arial"/>
      <family val="2"/>
    </font>
    <font>
      <sz val="14"/>
      <name val="Arial"/>
      <family val="2"/>
    </font>
    <font>
      <sz val="12"/>
      <name val="Arial"/>
      <family val="2"/>
    </font>
    <font>
      <b/>
      <sz val="10"/>
      <name val="Arial"/>
      <family val="2"/>
    </font>
    <font>
      <b/>
      <sz val="11"/>
      <name val="Arial"/>
      <family val="2"/>
    </font>
    <font>
      <sz val="11"/>
      <color indexed="9"/>
      <name val="Arial"/>
      <family val="2"/>
    </font>
    <font>
      <b/>
      <sz val="7"/>
      <name val="Tahoma"/>
      <family val="2"/>
    </font>
    <font>
      <b/>
      <sz val="12"/>
      <name val="Arial"/>
      <family val="2"/>
    </font>
    <font>
      <sz val="10"/>
      <color indexed="26"/>
      <name val="Arial"/>
      <family val="2"/>
    </font>
    <font>
      <b/>
      <sz val="11"/>
      <color indexed="10"/>
      <name val="Arial"/>
      <family val="2"/>
    </font>
    <font>
      <b/>
      <sz val="8"/>
      <color indexed="23"/>
      <name val="Arial"/>
      <family val="2"/>
    </font>
    <font>
      <sz val="8"/>
      <color indexed="23"/>
      <name val="Arial"/>
      <family val="2"/>
    </font>
    <font>
      <b/>
      <sz val="14"/>
      <name val="Arial"/>
      <family val="2"/>
    </font>
    <font>
      <b/>
      <sz val="8"/>
      <name val="ADMUI3Sm"/>
      <family val="0"/>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8"/>
      <name val="Arial"/>
      <family val="2"/>
    </font>
    <font>
      <sz val="14"/>
      <color indexed="8"/>
      <name val="Arial"/>
      <family val="2"/>
    </font>
    <font>
      <b/>
      <sz val="10"/>
      <color indexed="8"/>
      <name val="Arial"/>
      <family val="2"/>
    </font>
    <font>
      <b/>
      <sz val="8"/>
      <color indexed="8"/>
      <name val="ADMUI3Sm"/>
      <family val="0"/>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Arial"/>
      <family val="2"/>
    </font>
    <font>
      <sz val="14"/>
      <color rgb="FF000000"/>
      <name val="Arial"/>
      <family val="2"/>
    </font>
    <font>
      <b/>
      <sz val="10"/>
      <color rgb="FF000000"/>
      <name val="Arial"/>
      <family val="2"/>
    </font>
    <font>
      <b/>
      <sz val="8"/>
      <color rgb="FF000000"/>
      <name val="ADMUI3Sm"/>
      <family val="0"/>
    </font>
    <font>
      <b/>
      <sz val="8"/>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rgb="FFC0C0C0"/>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thin">
        <color indexed="8"/>
      </right>
      <top style="medium">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medium">
        <color indexed="8"/>
      </right>
      <top style="hair">
        <color indexed="8"/>
      </top>
      <bottom style="medium">
        <color indexed="8"/>
      </bottom>
    </border>
    <border>
      <left style="thin">
        <color indexed="8"/>
      </left>
      <right style="medium">
        <color indexed="8"/>
      </right>
      <top style="medium">
        <color indexed="8"/>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hair">
        <color indexed="8"/>
      </right>
      <top style="thin">
        <color indexed="8"/>
      </top>
      <bottom style="hair">
        <color indexed="8"/>
      </bottom>
    </border>
    <border>
      <left style="double">
        <color indexed="8"/>
      </left>
      <right style="double">
        <color indexed="8"/>
      </right>
      <top style="double">
        <color indexed="8"/>
      </top>
      <bottom style="double">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0" fillId="0" borderId="0">
      <alignment/>
      <protection/>
    </xf>
    <xf numFmtId="0" fontId="51"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2"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53" fillId="21" borderId="5" applyNumberFormat="0" applyAlignment="0" applyProtection="0"/>
    <xf numFmtId="0" fontId="2" fillId="33" borderId="0" applyNumberFormat="0" applyBorder="0" applyAlignment="0" applyProtection="0"/>
    <xf numFmtId="0" fontId="3" fillId="34"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30">
    <xf numFmtId="0" fontId="0" fillId="0" borderId="0" xfId="0" applyAlignment="1">
      <alignment/>
    </xf>
    <xf numFmtId="0" fontId="0" fillId="0" borderId="0" xfId="45" applyProtection="1">
      <alignment/>
      <protection/>
    </xf>
    <xf numFmtId="0" fontId="5" fillId="0" borderId="0" xfId="45" applyFont="1" applyAlignment="1" applyProtection="1">
      <alignment horizontal="center"/>
      <protection/>
    </xf>
    <xf numFmtId="0" fontId="0" fillId="0" borderId="0" xfId="0" applyAlignment="1" applyProtection="1">
      <alignment/>
      <protection/>
    </xf>
    <xf numFmtId="0" fontId="10" fillId="0" borderId="0" xfId="45" applyFont="1" applyProtection="1">
      <alignment/>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3" fontId="0" fillId="0" borderId="12" xfId="0" applyNumberFormat="1"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3" fontId="0" fillId="35" borderId="13" xfId="0" applyNumberFormat="1" applyFont="1" applyFill="1" applyBorder="1" applyAlignment="1" applyProtection="1">
      <alignment/>
      <protection/>
    </xf>
    <xf numFmtId="1" fontId="10" fillId="0" borderId="12" xfId="0" applyNumberFormat="1" applyFont="1" applyFill="1" applyBorder="1" applyAlignment="1" applyProtection="1">
      <alignment horizontal="center"/>
      <protection locked="0"/>
    </xf>
    <xf numFmtId="1" fontId="0" fillId="35" borderId="12" xfId="0" applyNumberFormat="1" applyFont="1" applyFill="1" applyBorder="1" applyAlignment="1" applyProtection="1">
      <alignment horizontal="center"/>
      <protection/>
    </xf>
    <xf numFmtId="3" fontId="0" fillId="0" borderId="14" xfId="0" applyNumberFormat="1"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1" fontId="10" fillId="0" borderId="14" xfId="0" applyNumberFormat="1" applyFont="1" applyFill="1" applyBorder="1" applyAlignment="1" applyProtection="1">
      <alignment horizontal="center"/>
      <protection locked="0"/>
    </xf>
    <xf numFmtId="1" fontId="0" fillId="35" borderId="14" xfId="0" applyNumberFormat="1" applyFont="1" applyFill="1" applyBorder="1" applyAlignment="1" applyProtection="1">
      <alignment horizontal="center"/>
      <protection/>
    </xf>
    <xf numFmtId="0" fontId="0" fillId="0" borderId="11"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1" fontId="10" fillId="0" borderId="11" xfId="0" applyNumberFormat="1" applyFont="1" applyFill="1" applyBorder="1" applyAlignment="1" applyProtection="1">
      <alignment horizontal="center"/>
      <protection locked="0"/>
    </xf>
    <xf numFmtId="1" fontId="0" fillId="35" borderId="11" xfId="0" applyNumberFormat="1" applyFont="1" applyFill="1" applyBorder="1" applyAlignment="1" applyProtection="1">
      <alignment horizontal="center"/>
      <protection/>
    </xf>
    <xf numFmtId="0" fontId="11" fillId="0" borderId="15" xfId="0" applyFont="1" applyFill="1" applyBorder="1" applyAlignment="1" applyProtection="1">
      <alignment/>
      <protection/>
    </xf>
    <xf numFmtId="0" fontId="11" fillId="0" borderId="16" xfId="0" applyFont="1" applyFill="1" applyBorder="1" applyAlignment="1" applyProtection="1">
      <alignment/>
      <protection/>
    </xf>
    <xf numFmtId="0" fontId="11" fillId="0" borderId="16" xfId="0" applyFont="1" applyFill="1" applyBorder="1" applyAlignment="1" applyProtection="1">
      <alignment horizontal="center"/>
      <protection/>
    </xf>
    <xf numFmtId="3" fontId="11" fillId="0" borderId="16" xfId="0" applyNumberFormat="1" applyFont="1" applyFill="1" applyBorder="1" applyAlignment="1" applyProtection="1">
      <alignment/>
      <protection/>
    </xf>
    <xf numFmtId="1" fontId="11" fillId="0" borderId="17" xfId="0" applyNumberFormat="1" applyFont="1" applyFill="1" applyBorder="1" applyAlignment="1" applyProtection="1">
      <alignment horizontal="center"/>
      <protection/>
    </xf>
    <xf numFmtId="1" fontId="12" fillId="0" borderId="18" xfId="0" applyNumberFormat="1" applyFont="1" applyFill="1" applyBorder="1" applyAlignment="1" applyProtection="1">
      <alignment horizontal="center"/>
      <protection/>
    </xf>
    <xf numFmtId="0" fontId="0" fillId="0" borderId="0" xfId="45" applyAlignment="1" applyProtection="1">
      <alignment wrapText="1"/>
      <protection/>
    </xf>
    <xf numFmtId="0" fontId="0" fillId="0" borderId="1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4" xfId="0" applyFont="1" applyFill="1" applyBorder="1" applyAlignment="1" applyProtection="1">
      <alignment/>
      <protection locked="0"/>
    </xf>
    <xf numFmtId="3" fontId="0" fillId="0" borderId="20"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protection locked="0"/>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3"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0"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5" xfId="0" applyFont="1" applyFill="1" applyBorder="1" applyAlignment="1" applyProtection="1">
      <alignment horizontal="center"/>
      <protection locked="0"/>
    </xf>
    <xf numFmtId="0" fontId="10" fillId="0" borderId="25" xfId="0" applyFont="1" applyFill="1" applyBorder="1" applyAlignment="1" applyProtection="1">
      <alignment horizontal="center"/>
      <protection locked="0"/>
    </xf>
    <xf numFmtId="3" fontId="0" fillId="35" borderId="25" xfId="0" applyNumberFormat="1" applyFont="1" applyFill="1" applyBorder="1" applyAlignment="1" applyProtection="1">
      <alignment/>
      <protection/>
    </xf>
    <xf numFmtId="1" fontId="10" fillId="0" borderId="25" xfId="0" applyNumberFormat="1" applyFont="1" applyFill="1" applyBorder="1" applyAlignment="1" applyProtection="1">
      <alignment horizontal="center"/>
      <protection locked="0"/>
    </xf>
    <xf numFmtId="1" fontId="10" fillId="0" borderId="25" xfId="0" applyNumberFormat="1" applyFont="1" applyFill="1" applyBorder="1" applyAlignment="1" applyProtection="1">
      <alignment horizontal="center"/>
      <protection/>
    </xf>
    <xf numFmtId="3" fontId="0" fillId="35" borderId="26" xfId="0" applyNumberFormat="1" applyFont="1" applyFill="1" applyBorder="1" applyAlignment="1" applyProtection="1">
      <alignment/>
      <protection/>
    </xf>
    <xf numFmtId="0" fontId="0" fillId="0" borderId="27"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ont="1" applyFill="1" applyBorder="1" applyAlignment="1" applyProtection="1">
      <alignment horizontal="center"/>
      <protection locked="0"/>
    </xf>
    <xf numFmtId="0" fontId="10" fillId="0" borderId="13" xfId="0" applyFont="1" applyFill="1" applyBorder="1" applyAlignment="1" applyProtection="1">
      <alignment horizontal="center"/>
      <protection locked="0"/>
    </xf>
    <xf numFmtId="1" fontId="10" fillId="0" borderId="13" xfId="0" applyNumberFormat="1" applyFont="1" applyFill="1" applyBorder="1" applyAlignment="1" applyProtection="1">
      <alignment horizontal="center"/>
      <protection locked="0"/>
    </xf>
    <xf numFmtId="1" fontId="10" fillId="0" borderId="13" xfId="0" applyNumberFormat="1" applyFont="1" applyFill="1" applyBorder="1" applyAlignment="1" applyProtection="1">
      <alignment horizontal="center"/>
      <protection/>
    </xf>
    <xf numFmtId="3" fontId="0" fillId="35" borderId="28" xfId="0" applyNumberFormat="1" applyFont="1" applyFill="1" applyBorder="1" applyAlignment="1" applyProtection="1">
      <alignment/>
      <protection/>
    </xf>
    <xf numFmtId="3" fontId="0" fillId="0" borderId="13" xfId="0" applyNumberFormat="1" applyFont="1" applyFill="1" applyBorder="1" applyAlignment="1" applyProtection="1">
      <alignment/>
      <protection locked="0"/>
    </xf>
    <xf numFmtId="1" fontId="11" fillId="0" borderId="16" xfId="0" applyNumberFormat="1" applyFont="1" applyFill="1" applyBorder="1" applyAlignment="1" applyProtection="1">
      <alignment horizontal="center"/>
      <protection/>
    </xf>
    <xf numFmtId="3" fontId="11" fillId="0" borderId="29" xfId="0" applyNumberFormat="1" applyFont="1" applyFill="1" applyBorder="1" applyAlignment="1" applyProtection="1">
      <alignment/>
      <protection/>
    </xf>
    <xf numFmtId="0" fontId="9" fillId="0" borderId="30" xfId="45" applyFont="1" applyBorder="1" applyProtection="1">
      <alignment/>
      <protection/>
    </xf>
    <xf numFmtId="0" fontId="11" fillId="0" borderId="0" xfId="45" applyFont="1" applyProtection="1">
      <alignment/>
      <protection/>
    </xf>
    <xf numFmtId="0" fontId="9" fillId="0" borderId="13" xfId="45" applyFont="1" applyBorder="1" applyProtection="1">
      <alignment/>
      <protection locked="0"/>
    </xf>
    <xf numFmtId="0" fontId="14" fillId="35" borderId="13" xfId="0" applyFont="1" applyFill="1" applyBorder="1" applyAlignment="1" applyProtection="1">
      <alignment horizontal="center"/>
      <protection/>
    </xf>
    <xf numFmtId="0" fontId="15" fillId="0" borderId="0" xfId="45" applyFont="1" applyProtection="1">
      <alignment/>
      <protection/>
    </xf>
    <xf numFmtId="0" fontId="16" fillId="0" borderId="0" xfId="45" applyFont="1" applyProtection="1">
      <alignment/>
      <protection/>
    </xf>
    <xf numFmtId="0" fontId="9" fillId="0" borderId="0" xfId="45" applyFont="1" applyProtection="1">
      <alignment/>
      <protection/>
    </xf>
    <xf numFmtId="0" fontId="0" fillId="0" borderId="0" xfId="45" applyFill="1" applyProtection="1">
      <alignment/>
      <protection/>
    </xf>
    <xf numFmtId="0" fontId="19" fillId="0" borderId="0" xfId="45" applyFont="1" applyFill="1" applyBorder="1" applyProtection="1">
      <alignment/>
      <protection/>
    </xf>
    <xf numFmtId="0" fontId="0" fillId="0" borderId="0" xfId="45" applyFill="1" applyBorder="1" applyProtection="1">
      <alignment/>
      <protection/>
    </xf>
    <xf numFmtId="0" fontId="20" fillId="0" borderId="0" xfId="45" applyFont="1" applyFill="1" applyBorder="1" applyAlignment="1" applyProtection="1">
      <alignment horizontal="center"/>
      <protection/>
    </xf>
    <xf numFmtId="0" fontId="21" fillId="0" borderId="0" xfId="45" applyFont="1" applyFill="1" applyBorder="1" applyAlignment="1" applyProtection="1">
      <alignment horizontal="center"/>
      <protection/>
    </xf>
    <xf numFmtId="4" fontId="0" fillId="0" borderId="0" xfId="45" applyNumberFormat="1" applyFill="1" applyProtection="1">
      <alignment/>
      <protection/>
    </xf>
    <xf numFmtId="0" fontId="8" fillId="0" borderId="0" xfId="45" applyFont="1" applyFill="1" applyBorder="1" applyProtection="1">
      <alignment/>
      <protection/>
    </xf>
    <xf numFmtId="0" fontId="0" fillId="0" borderId="0" xfId="0" applyFill="1" applyAlignment="1" applyProtection="1">
      <alignment/>
      <protection/>
    </xf>
    <xf numFmtId="4" fontId="0" fillId="0" borderId="0" xfId="45" applyNumberFormat="1" applyProtection="1">
      <alignment/>
      <protection/>
    </xf>
    <xf numFmtId="0" fontId="17" fillId="0" borderId="0" xfId="0" applyFont="1" applyFill="1" applyBorder="1" applyAlignment="1" applyProtection="1">
      <alignment horizontal="center"/>
      <protection/>
    </xf>
    <xf numFmtId="4" fontId="18" fillId="0" borderId="0" xfId="0" applyNumberFormat="1" applyFont="1" applyFill="1" applyBorder="1" applyAlignment="1" applyProtection="1">
      <alignment/>
      <protection/>
    </xf>
    <xf numFmtId="0" fontId="60" fillId="36" borderId="0" xfId="0" applyFont="1" applyFill="1" applyAlignment="1">
      <alignment/>
    </xf>
    <xf numFmtId="0" fontId="61" fillId="36" borderId="0" xfId="0" applyFont="1" applyFill="1" applyAlignment="1">
      <alignment horizontal="center"/>
    </xf>
    <xf numFmtId="0" fontId="61" fillId="36" borderId="0" xfId="0" applyFont="1" applyFill="1" applyAlignment="1">
      <alignment/>
    </xf>
    <xf numFmtId="0" fontId="0" fillId="36" borderId="0" xfId="0" applyFill="1" applyAlignment="1">
      <alignment/>
    </xf>
    <xf numFmtId="0" fontId="0" fillId="36" borderId="0" xfId="0" applyFill="1" applyAlignment="1">
      <alignment horizontal="center"/>
    </xf>
    <xf numFmtId="0" fontId="62" fillId="36" borderId="0" xfId="0" applyFont="1" applyFill="1" applyAlignment="1">
      <alignment/>
    </xf>
    <xf numFmtId="0" fontId="63" fillId="36" borderId="0" xfId="0" applyFont="1" applyFill="1" applyAlignment="1">
      <alignment horizontal="center"/>
    </xf>
    <xf numFmtId="0" fontId="64" fillId="36" borderId="0" xfId="0" applyFont="1" applyFill="1" applyAlignment="1">
      <alignment horizontal="center"/>
    </xf>
    <xf numFmtId="4" fontId="0" fillId="0" borderId="31" xfId="0" applyNumberFormat="1" applyBorder="1" applyAlignment="1">
      <alignment/>
    </xf>
    <xf numFmtId="0" fontId="62" fillId="36" borderId="0" xfId="0" applyFont="1" applyFill="1" applyAlignment="1">
      <alignment horizontal="center"/>
    </xf>
    <xf numFmtId="0" fontId="4" fillId="0" borderId="0" xfId="45" applyFont="1" applyBorder="1" applyAlignment="1" applyProtection="1">
      <alignment horizontal="center"/>
      <protection/>
    </xf>
    <xf numFmtId="0" fontId="0" fillId="0" borderId="0" xfId="45" applyFont="1" applyBorder="1" applyAlignment="1" applyProtection="1">
      <alignment horizontal="left" wrapText="1"/>
      <protection/>
    </xf>
    <xf numFmtId="0" fontId="6" fillId="0" borderId="13" xfId="45" applyFont="1" applyBorder="1" applyAlignment="1" applyProtection="1">
      <alignment horizontal="center" vertical="center"/>
      <protection/>
    </xf>
    <xf numFmtId="0" fontId="7" fillId="0" borderId="13" xfId="0" applyFont="1" applyBorder="1" applyAlignment="1" applyProtection="1">
      <alignment/>
      <protection locked="0"/>
    </xf>
    <xf numFmtId="0" fontId="7" fillId="0" borderId="13" xfId="0" applyFont="1" applyFill="1" applyBorder="1" applyAlignment="1" applyProtection="1">
      <alignment/>
      <protection locked="0"/>
    </xf>
    <xf numFmtId="0" fontId="8" fillId="0" borderId="13" xfId="45" applyFont="1" applyBorder="1" applyAlignment="1" applyProtection="1">
      <alignment horizontal="center"/>
      <protection/>
    </xf>
    <xf numFmtId="0" fontId="9" fillId="35" borderId="13" xfId="45" applyFont="1" applyFill="1" applyBorder="1" applyAlignment="1" applyProtection="1">
      <alignment horizontal="center"/>
      <protection/>
    </xf>
    <xf numFmtId="0" fontId="9" fillId="0" borderId="13" xfId="45" applyFont="1" applyBorder="1" applyAlignment="1" applyProtection="1">
      <alignment horizontal="center" vertical="center"/>
      <protection locked="0"/>
    </xf>
    <xf numFmtId="0" fontId="0" fillId="0" borderId="0" xfId="45" applyFont="1" applyBorder="1" applyAlignment="1" applyProtection="1">
      <alignment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3" fontId="0" fillId="35" borderId="33" xfId="0" applyNumberFormat="1" applyFont="1" applyFill="1" applyBorder="1" applyAlignment="1" applyProtection="1">
      <alignment/>
      <protection/>
    </xf>
    <xf numFmtId="0" fontId="0" fillId="0" borderId="20"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3" fontId="0" fillId="35" borderId="34" xfId="0" applyNumberFormat="1" applyFont="1" applyFill="1" applyBorder="1" applyAlignment="1" applyProtection="1">
      <alignment/>
      <protection/>
    </xf>
    <xf numFmtId="3" fontId="0" fillId="35" borderId="32" xfId="0" applyNumberFormat="1" applyFont="1" applyFill="1" applyBorder="1" applyAlignment="1" applyProtection="1">
      <alignment/>
      <protection/>
    </xf>
    <xf numFmtId="3" fontId="11" fillId="37" borderId="35" xfId="0" applyNumberFormat="1" applyFont="1" applyFill="1" applyBorder="1" applyAlignment="1" applyProtection="1">
      <alignment/>
      <protection/>
    </xf>
    <xf numFmtId="0" fontId="6" fillId="0" borderId="22"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protection locked="0"/>
    </xf>
    <xf numFmtId="3" fontId="0" fillId="35" borderId="25" xfId="0" applyNumberFormat="1" applyFont="1" applyFill="1" applyBorder="1" applyAlignment="1" applyProtection="1">
      <alignment/>
      <protection/>
    </xf>
    <xf numFmtId="0" fontId="10" fillId="0" borderId="13" xfId="0" applyFont="1" applyFill="1" applyBorder="1" applyAlignment="1" applyProtection="1">
      <alignment horizontal="center"/>
      <protection locked="0"/>
    </xf>
    <xf numFmtId="3" fontId="0" fillId="35" borderId="13" xfId="0" applyNumberFormat="1" applyFont="1" applyFill="1" applyBorder="1" applyAlignment="1" applyProtection="1">
      <alignment/>
      <protection/>
    </xf>
    <xf numFmtId="3" fontId="11" fillId="37" borderId="36" xfId="0" applyNumberFormat="1" applyFont="1" applyFill="1" applyBorder="1" applyAlignment="1" applyProtection="1">
      <alignment/>
      <protection/>
    </xf>
    <xf numFmtId="0" fontId="9" fillId="0" borderId="30" xfId="45" applyFont="1" applyBorder="1" applyProtection="1">
      <alignment/>
      <protection/>
    </xf>
    <xf numFmtId="2" fontId="9" fillId="35" borderId="30" xfId="45" applyNumberFormat="1" applyFont="1" applyFill="1" applyBorder="1" applyProtection="1">
      <alignment/>
      <protection/>
    </xf>
    <xf numFmtId="0" fontId="14" fillId="0" borderId="30" xfId="45" applyFont="1" applyBorder="1" applyProtection="1">
      <alignment/>
      <protection/>
    </xf>
    <xf numFmtId="2" fontId="14" fillId="35" borderId="30" xfId="45" applyNumberFormat="1" applyFont="1" applyFill="1" applyBorder="1" applyProtection="1">
      <alignment/>
      <protection/>
    </xf>
    <xf numFmtId="0" fontId="6" fillId="0" borderId="30" xfId="45" applyFont="1" applyBorder="1" applyAlignment="1" applyProtection="1">
      <alignment horizontal="center" vertical="center"/>
      <protection/>
    </xf>
    <xf numFmtId="0" fontId="9" fillId="0" borderId="13" xfId="45" applyFont="1" applyBorder="1" applyProtection="1">
      <alignment/>
      <protection locked="0"/>
    </xf>
    <xf numFmtId="3" fontId="9" fillId="35" borderId="13" xfId="45" applyNumberFormat="1" applyFont="1" applyFill="1" applyBorder="1" applyProtection="1">
      <alignment/>
      <protection/>
    </xf>
    <xf numFmtId="0" fontId="9" fillId="35" borderId="13" xfId="45" applyFont="1" applyFill="1" applyBorder="1" applyAlignment="1" applyProtection="1">
      <alignment wrapText="1"/>
      <protection/>
    </xf>
    <xf numFmtId="0" fontId="14" fillId="0" borderId="37" xfId="45" applyFont="1" applyBorder="1" applyProtection="1">
      <alignment/>
      <protection/>
    </xf>
    <xf numFmtId="0" fontId="14" fillId="37" borderId="37" xfId="45" applyFont="1" applyFill="1" applyBorder="1" applyProtection="1">
      <alignment/>
      <protection/>
    </xf>
    <xf numFmtId="0" fontId="6" fillId="0" borderId="30" xfId="45" applyFont="1" applyBorder="1" applyAlignment="1" applyProtection="1">
      <alignment horizontal="center" vertical="center" wrapText="1"/>
      <protection/>
    </xf>
    <xf numFmtId="2" fontId="9" fillId="35" borderId="13" xfId="45" applyNumberFormat="1" applyFont="1" applyFill="1" applyBorder="1" applyProtection="1">
      <alignment/>
      <protection/>
    </xf>
    <xf numFmtId="2" fontId="14" fillId="35" borderId="13" xfId="45" applyNumberFormat="1" applyFont="1" applyFill="1" applyBorder="1" applyAlignment="1" applyProtection="1">
      <alignment horizontal="center"/>
      <protection/>
    </xf>
    <xf numFmtId="0" fontId="14" fillId="0" borderId="13" xfId="45" applyFont="1" applyBorder="1" applyProtection="1">
      <alignment/>
      <protection/>
    </xf>
    <xf numFmtId="0" fontId="14" fillId="37" borderId="13" xfId="45" applyFont="1" applyFill="1" applyBorder="1" applyProtection="1">
      <alignment/>
      <protection/>
    </xf>
    <xf numFmtId="0" fontId="6" fillId="35" borderId="13" xfId="45" applyFont="1" applyFill="1" applyBorder="1" applyAlignment="1" applyProtection="1">
      <alignment horizontal="center" vertical="center"/>
      <protection/>
    </xf>
    <xf numFmtId="0" fontId="10" fillId="35" borderId="13" xfId="0" applyFont="1" applyFill="1" applyBorder="1" applyAlignment="1" applyProtection="1">
      <alignment horizontal="center"/>
      <protection/>
    </xf>
    <xf numFmtId="2" fontId="14" fillId="35" borderId="13" xfId="45" applyNumberFormat="1" applyFont="1" applyFill="1" applyBorder="1" applyProtection="1">
      <alignment/>
      <protection/>
    </xf>
    <xf numFmtId="2" fontId="14" fillId="35" borderId="38" xfId="45" applyNumberFormat="1" applyFont="1" applyFill="1" applyBorder="1" applyAlignment="1" applyProtection="1">
      <alignment horizontal="center" wrapText="1"/>
      <protection/>
    </xf>
    <xf numFmtId="0" fontId="0" fillId="0" borderId="0" xfId="45" applyBorder="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Sin nombre1" xfId="56"/>
    <cellStyle name="Sin nombre2" xfId="57"/>
    <cellStyle name="Texto de advertencia" xfId="58"/>
    <cellStyle name="Texto explicativo" xfId="59"/>
    <cellStyle name="Título" xfId="60"/>
    <cellStyle name="Título 1" xfId="61"/>
    <cellStyle name="Título 2" xfId="62"/>
    <cellStyle name="Título 3" xfId="63"/>
    <cellStyle name="Total" xfId="64"/>
  </cellStyles>
  <dxfs count="2">
    <dxf>
      <fill>
        <patternFill patternType="solid">
          <fgColor indexed="26"/>
          <bgColor indexed="43"/>
        </patternFill>
      </fill>
    </dxf>
    <dxf>
      <font>
        <b val="0"/>
        <color indexed="10"/>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14</xdr:col>
      <xdr:colOff>171450</xdr:colOff>
      <xdr:row>1</xdr:row>
      <xdr:rowOff>47625</xdr:rowOff>
    </xdr:to>
    <xdr:pic>
      <xdr:nvPicPr>
        <xdr:cNvPr id="1" name="Imagen 1"/>
        <xdr:cNvPicPr preferRelativeResize="1">
          <a:picLocks noChangeAspect="1"/>
        </xdr:cNvPicPr>
      </xdr:nvPicPr>
      <xdr:blipFill>
        <a:blip r:embed="rId1"/>
        <a:stretch>
          <a:fillRect/>
        </a:stretch>
      </xdr:blipFill>
      <xdr:spPr>
        <a:xfrm>
          <a:off x="57150" y="0"/>
          <a:ext cx="9972675" cy="2028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R217"/>
  <sheetViews>
    <sheetView tabSelected="1" zoomScale="90" zoomScaleNormal="90" zoomScalePageLayoutView="0" workbookViewId="0" topLeftCell="A1">
      <selection activeCell="R86" sqref="R86"/>
    </sheetView>
  </sheetViews>
  <sheetFormatPr defaultColWidth="11.57421875" defaultRowHeight="12.75"/>
  <cols>
    <col min="1" max="1" width="13.28125" style="1" customWidth="1"/>
    <col min="2" max="2" width="11.57421875" style="1" customWidth="1"/>
    <col min="3" max="3" width="10.57421875" style="1" customWidth="1"/>
    <col min="4" max="4" width="12.57421875" style="1" customWidth="1"/>
    <col min="5" max="5" width="11.140625" style="1" customWidth="1"/>
    <col min="6" max="6" width="12.57421875" style="1" customWidth="1"/>
    <col min="7" max="7" width="11.7109375" style="1" customWidth="1"/>
    <col min="8" max="8" width="8.57421875" style="1" customWidth="1"/>
    <col min="9" max="9" width="10.421875" style="1" customWidth="1"/>
    <col min="10" max="10" width="9.28125" style="1" customWidth="1"/>
    <col min="11" max="11" width="10.8515625" style="1" customWidth="1"/>
    <col min="12" max="12" width="9.28125" style="1" customWidth="1"/>
    <col min="13" max="13" width="8.8515625" style="1" customWidth="1"/>
    <col min="14" max="14" width="7.140625" style="1" customWidth="1"/>
    <col min="15" max="15" width="3.57421875" style="1" customWidth="1"/>
    <col min="16" max="16384" width="11.57421875" style="1" customWidth="1"/>
  </cols>
  <sheetData>
    <row r="1" ht="156" customHeight="1"/>
    <row r="2" spans="1:15" ht="42.75" customHeight="1">
      <c r="A2" s="84" t="s">
        <v>0</v>
      </c>
      <c r="B2" s="84"/>
      <c r="C2" s="84"/>
      <c r="D2" s="84"/>
      <c r="E2" s="84"/>
      <c r="F2" s="84"/>
      <c r="G2" s="84"/>
      <c r="H2" s="84"/>
      <c r="I2" s="84"/>
      <c r="J2" s="84"/>
      <c r="K2" s="84"/>
      <c r="L2" s="84"/>
      <c r="M2" s="84"/>
      <c r="N2" s="84"/>
      <c r="O2" s="84"/>
    </row>
    <row r="3" ht="15.75" customHeight="1">
      <c r="A3" s="2"/>
    </row>
    <row r="4" spans="1:15" ht="28.5" customHeight="1">
      <c r="A4" s="85" t="s">
        <v>71</v>
      </c>
      <c r="B4" s="85"/>
      <c r="C4" s="85"/>
      <c r="D4" s="85"/>
      <c r="E4" s="85"/>
      <c r="F4" s="85"/>
      <c r="G4" s="85"/>
      <c r="H4" s="85"/>
      <c r="I4" s="85"/>
      <c r="J4" s="85"/>
      <c r="K4" s="85"/>
      <c r="L4" s="85"/>
      <c r="M4" s="85"/>
      <c r="N4" s="85"/>
      <c r="O4" s="85"/>
    </row>
    <row r="5" ht="18" customHeight="1"/>
    <row r="6" spans="1:15" ht="18" customHeight="1">
      <c r="A6" s="3"/>
      <c r="B6" s="86" t="s">
        <v>1</v>
      </c>
      <c r="C6" s="86"/>
      <c r="D6" s="86"/>
      <c r="E6" s="86"/>
      <c r="F6" s="87" t="s">
        <v>2</v>
      </c>
      <c r="G6" s="87"/>
      <c r="H6" s="87"/>
      <c r="I6" s="87"/>
      <c r="J6" s="87"/>
      <c r="K6" s="87"/>
      <c r="L6" s="87"/>
      <c r="M6" s="87"/>
      <c r="N6" s="3"/>
      <c r="O6" s="3"/>
    </row>
    <row r="7" spans="1:15" ht="18" customHeight="1">
      <c r="A7" s="3"/>
      <c r="B7" s="86" t="s">
        <v>3</v>
      </c>
      <c r="C7" s="86"/>
      <c r="D7" s="86"/>
      <c r="E7" s="86"/>
      <c r="F7" s="88" t="s">
        <v>2</v>
      </c>
      <c r="G7" s="88"/>
      <c r="H7" s="88"/>
      <c r="I7" s="88"/>
      <c r="J7" s="88"/>
      <c r="K7" s="88"/>
      <c r="L7" s="88"/>
      <c r="M7" s="88"/>
      <c r="N7" s="3"/>
      <c r="O7" s="3"/>
    </row>
    <row r="8" spans="1:15" ht="26.25" customHeight="1">
      <c r="A8" s="3"/>
      <c r="B8" s="3"/>
      <c r="C8" s="3"/>
      <c r="D8" s="3"/>
      <c r="E8" s="3"/>
      <c r="F8" s="3"/>
      <c r="G8" s="3"/>
      <c r="H8" s="3"/>
      <c r="I8" s="3"/>
      <c r="J8" s="3"/>
      <c r="K8" s="3"/>
      <c r="L8" s="3"/>
      <c r="M8" s="3"/>
      <c r="N8" s="3"/>
      <c r="O8" s="3"/>
    </row>
    <row r="9" spans="1:15" ht="18" customHeight="1">
      <c r="A9" s="89" t="s">
        <v>4</v>
      </c>
      <c r="B9" s="89"/>
      <c r="C9" s="89"/>
      <c r="D9" s="89"/>
      <c r="E9" s="89"/>
      <c r="F9" s="89"/>
      <c r="G9" s="89"/>
      <c r="H9" s="89"/>
      <c r="I9" s="89"/>
      <c r="J9" s="89"/>
      <c r="K9" s="89"/>
      <c r="L9" s="89"/>
      <c r="M9" s="89"/>
      <c r="N9" s="89"/>
      <c r="O9" s="89"/>
    </row>
    <row r="10" ht="18" customHeight="1"/>
    <row r="11" spans="2:13" ht="18" customHeight="1">
      <c r="B11" s="86" t="s">
        <v>5</v>
      </c>
      <c r="C11" s="86"/>
      <c r="D11" s="86"/>
      <c r="E11" s="86"/>
      <c r="F11" s="86" t="s">
        <v>6</v>
      </c>
      <c r="G11" s="86"/>
      <c r="H11" s="86"/>
      <c r="I11" s="86"/>
      <c r="J11" s="86"/>
      <c r="K11" s="86"/>
      <c r="L11" s="86"/>
      <c r="M11" s="86"/>
    </row>
    <row r="12" spans="2:13" ht="18" customHeight="1">
      <c r="B12" s="90">
        <v>1</v>
      </c>
      <c r="C12" s="90"/>
      <c r="D12" s="90"/>
      <c r="E12" s="90"/>
      <c r="F12" s="91" t="s">
        <v>7</v>
      </c>
      <c r="G12" s="91"/>
      <c r="H12" s="91"/>
      <c r="I12" s="91"/>
      <c r="J12" s="91"/>
      <c r="K12" s="91"/>
      <c r="L12" s="91"/>
      <c r="M12" s="91"/>
    </row>
    <row r="13" spans="2:13" ht="18" customHeight="1">
      <c r="B13" s="90">
        <v>2</v>
      </c>
      <c r="C13" s="90"/>
      <c r="D13" s="90"/>
      <c r="E13" s="90"/>
      <c r="F13" s="91" t="s">
        <v>8</v>
      </c>
      <c r="G13" s="91"/>
      <c r="H13" s="91"/>
      <c r="I13" s="91"/>
      <c r="J13" s="91"/>
      <c r="K13" s="91"/>
      <c r="L13" s="91"/>
      <c r="M13" s="91"/>
    </row>
    <row r="14" spans="2:13" ht="15">
      <c r="B14" s="90">
        <v>3</v>
      </c>
      <c r="C14" s="90"/>
      <c r="D14" s="90"/>
      <c r="E14" s="90"/>
      <c r="F14" s="91"/>
      <c r="G14" s="91"/>
      <c r="H14" s="91"/>
      <c r="I14" s="91"/>
      <c r="J14" s="91"/>
      <c r="K14" s="91"/>
      <c r="L14" s="91"/>
      <c r="M14" s="91"/>
    </row>
    <row r="15" spans="2:13" ht="15">
      <c r="B15" s="90">
        <v>4</v>
      </c>
      <c r="C15" s="90"/>
      <c r="D15" s="90"/>
      <c r="E15" s="90"/>
      <c r="F15" s="91"/>
      <c r="G15" s="91"/>
      <c r="H15" s="91"/>
      <c r="I15" s="91"/>
      <c r="J15" s="91"/>
      <c r="K15" s="91"/>
      <c r="L15" s="91"/>
      <c r="M15" s="91"/>
    </row>
    <row r="16" spans="2:13" ht="21" customHeight="1">
      <c r="B16" s="90">
        <v>5</v>
      </c>
      <c r="C16" s="90"/>
      <c r="D16" s="90"/>
      <c r="E16" s="90"/>
      <c r="F16" s="91"/>
      <c r="G16" s="91"/>
      <c r="H16" s="91"/>
      <c r="I16" s="91"/>
      <c r="J16" s="91"/>
      <c r="K16" s="91"/>
      <c r="L16" s="91"/>
      <c r="M16" s="91"/>
    </row>
    <row r="17" ht="12.75">
      <c r="A17" s="3"/>
    </row>
    <row r="18" spans="1:13" ht="12.75" customHeight="1">
      <c r="A18" s="3"/>
      <c r="B18" s="92" t="s">
        <v>9</v>
      </c>
      <c r="C18" s="92"/>
      <c r="D18" s="92"/>
      <c r="E18" s="92"/>
      <c r="F18" s="92"/>
      <c r="G18" s="92"/>
      <c r="H18" s="92"/>
      <c r="I18" s="92"/>
      <c r="J18" s="92"/>
      <c r="K18" s="92"/>
      <c r="L18" s="92"/>
      <c r="M18" s="92"/>
    </row>
    <row r="19" ht="27.75" customHeight="1"/>
    <row r="20" spans="1:15" ht="18">
      <c r="A20" s="89" t="s">
        <v>10</v>
      </c>
      <c r="B20" s="89"/>
      <c r="C20" s="89"/>
      <c r="D20" s="89"/>
      <c r="E20" s="89"/>
      <c r="F20" s="89"/>
      <c r="G20" s="89"/>
      <c r="H20" s="89"/>
      <c r="I20" s="89"/>
      <c r="J20" s="89"/>
      <c r="K20" s="89"/>
      <c r="L20" s="89"/>
      <c r="M20" s="89"/>
      <c r="N20" s="89"/>
      <c r="O20" s="89"/>
    </row>
    <row r="22" ht="12.75">
      <c r="A22" s="4" t="s">
        <v>11</v>
      </c>
    </row>
    <row r="23" spans="1:15" ht="25.5" customHeight="1">
      <c r="A23" s="93" t="s">
        <v>12</v>
      </c>
      <c r="B23" s="93" t="s">
        <v>13</v>
      </c>
      <c r="C23" s="93" t="s">
        <v>14</v>
      </c>
      <c r="D23" s="6" t="s">
        <v>15</v>
      </c>
      <c r="E23" s="94" t="s">
        <v>16</v>
      </c>
      <c r="F23" s="94" t="s">
        <v>17</v>
      </c>
      <c r="G23" s="6" t="s">
        <v>18</v>
      </c>
      <c r="H23" s="6" t="s">
        <v>19</v>
      </c>
      <c r="I23" s="6" t="s">
        <v>20</v>
      </c>
      <c r="J23" s="6" t="s">
        <v>21</v>
      </c>
      <c r="K23" s="6" t="s">
        <v>22</v>
      </c>
      <c r="L23" s="95" t="s">
        <v>23</v>
      </c>
      <c r="M23" s="95"/>
      <c r="N23" s="95"/>
      <c r="O23" s="95"/>
    </row>
    <row r="24" spans="1:15" ht="12.75">
      <c r="A24" s="96">
        <v>1</v>
      </c>
      <c r="B24" s="96" t="s">
        <v>24</v>
      </c>
      <c r="C24" s="96" t="s">
        <v>25</v>
      </c>
      <c r="D24" s="7" t="s">
        <v>26</v>
      </c>
      <c r="E24" s="97">
        <v>3</v>
      </c>
      <c r="F24" s="97">
        <v>32</v>
      </c>
      <c r="G24" s="8">
        <v>10</v>
      </c>
      <c r="H24" s="9">
        <f>IF(G24&gt;0,IF(E24=1,VLOOKUP(G24,$B$129:$H$190,2),IF(E24=2,VLOOKUP(G24,B$129:$H$190,3),IF(E24=3,VLOOKUP(G24,B$129:$H$190,4),IF(E24=4,VLOOKUP(G24,B$129:$H$190,5),IF(E24=5,VLOOKUP(G24,B$129:$H$190,6)))))))</f>
        <v>12156.31</v>
      </c>
      <c r="I24" s="10">
        <v>210</v>
      </c>
      <c r="J24" s="11">
        <f aca="true" t="shared" si="0" ref="J24:J30">(H24/30*1.1*I24)</f>
        <v>93603.58700000001</v>
      </c>
      <c r="K24" s="11">
        <f aca="true" t="shared" si="1" ref="K24:K31">J24/12</f>
        <v>7800.2989166666675</v>
      </c>
      <c r="L24" s="98">
        <f aca="true" t="shared" si="2" ref="L24:L30">+H24/30*I24*1.1*(1.0833*1.205+0.05)</f>
        <v>126868.1021355055</v>
      </c>
      <c r="M24" s="98"/>
      <c r="N24" s="98"/>
      <c r="O24" s="98"/>
    </row>
    <row r="25" spans="1:15" ht="12.75">
      <c r="A25" s="99"/>
      <c r="B25" s="99"/>
      <c r="C25" s="99"/>
      <c r="D25" s="12"/>
      <c r="E25" s="100"/>
      <c r="F25" s="100"/>
      <c r="G25" s="13"/>
      <c r="H25" s="9" t="b">
        <f>IF(G25&gt;0,IF(E25=1,VLOOKUP(G25,$B$133:$H$190,2),IF(E25=2,VLOOKUP(G25,B$133:$H$190,3),IF(E25=3,VLOOKUP(G25,B$133:$H$190,4),IF(E25=4,VLOOKUP(G25,B$133:$H$190,5),IF(E25=5,VLOOKUP(G25,B$133:$H$190,6)))))))</f>
        <v>0</v>
      </c>
      <c r="I25" s="14"/>
      <c r="J25" s="15">
        <f t="shared" si="0"/>
        <v>0</v>
      </c>
      <c r="K25" s="15">
        <f t="shared" si="1"/>
        <v>0</v>
      </c>
      <c r="L25" s="101">
        <f t="shared" si="2"/>
        <v>0</v>
      </c>
      <c r="M25" s="101"/>
      <c r="N25" s="101"/>
      <c r="O25" s="101"/>
    </row>
    <row r="26" spans="1:15" ht="12.75">
      <c r="A26" s="99"/>
      <c r="B26" s="99"/>
      <c r="C26" s="99"/>
      <c r="D26" s="12"/>
      <c r="E26" s="100"/>
      <c r="F26" s="100"/>
      <c r="G26" s="13"/>
      <c r="H26" s="9" t="b">
        <f>IF(G26&gt;0,IF(E26=1,VLOOKUP(G26,$B$133:$H$190,2),IF(E26=2,VLOOKUP(G26,B$133:$H$190,3),IF(E26=3,VLOOKUP(G26,B$133:$H$190,4),IF(E26=4,VLOOKUP(G26,B$133:$H$190,5),IF(E26=5,VLOOKUP(G26,B$133:$H$190,6)))))))</f>
        <v>0</v>
      </c>
      <c r="I26" s="14"/>
      <c r="J26" s="15">
        <f t="shared" si="0"/>
        <v>0</v>
      </c>
      <c r="K26" s="15">
        <f t="shared" si="1"/>
        <v>0</v>
      </c>
      <c r="L26" s="101">
        <f t="shared" si="2"/>
        <v>0</v>
      </c>
      <c r="M26" s="101"/>
      <c r="N26" s="101"/>
      <c r="O26" s="101"/>
    </row>
    <row r="27" spans="1:15" ht="12.75">
      <c r="A27" s="99"/>
      <c r="B27" s="99"/>
      <c r="C27" s="99"/>
      <c r="D27" s="12"/>
      <c r="E27" s="100"/>
      <c r="F27" s="100"/>
      <c r="G27" s="13"/>
      <c r="H27" s="9" t="b">
        <f>IF(G27&gt;0,IF(E27=1,VLOOKUP(G27,$B$133:$H$190,2),IF(E27=2,VLOOKUP(G27,B$133:$H$190,3),IF(E27=3,VLOOKUP(G27,B$133:$H$190,4),IF(E27=4,VLOOKUP(G27,B$133:$H$190,5),IF(E27=5,VLOOKUP(G27,B$133:$H$190,6)))))))</f>
        <v>0</v>
      </c>
      <c r="I27" s="14"/>
      <c r="J27" s="15">
        <f t="shared" si="0"/>
        <v>0</v>
      </c>
      <c r="K27" s="15">
        <f t="shared" si="1"/>
        <v>0</v>
      </c>
      <c r="L27" s="101">
        <f t="shared" si="2"/>
        <v>0</v>
      </c>
      <c r="M27" s="101"/>
      <c r="N27" s="101"/>
      <c r="O27" s="101"/>
    </row>
    <row r="28" spans="1:15" ht="12.75">
      <c r="A28" s="99"/>
      <c r="B28" s="99"/>
      <c r="C28" s="99"/>
      <c r="D28" s="12"/>
      <c r="E28" s="100"/>
      <c r="F28" s="100"/>
      <c r="G28" s="13"/>
      <c r="H28" s="9" t="b">
        <f>IF(G28&gt;0,IF(E28=1,VLOOKUP(G28,$B$133:$H$190,2),IF(E28=2,VLOOKUP(G28,B$133:$H$190,3),IF(E28=3,VLOOKUP(G28,B$133:$H$190,4),IF(E28=4,VLOOKUP(G28,B$133:$H$190,5),IF(E28=5,VLOOKUP(G28,B$133:$H$190,6)))))))</f>
        <v>0</v>
      </c>
      <c r="I28" s="14"/>
      <c r="J28" s="15">
        <f t="shared" si="0"/>
        <v>0</v>
      </c>
      <c r="K28" s="15">
        <f t="shared" si="1"/>
        <v>0</v>
      </c>
      <c r="L28" s="101">
        <f t="shared" si="2"/>
        <v>0</v>
      </c>
      <c r="M28" s="101"/>
      <c r="N28" s="101"/>
      <c r="O28" s="101"/>
    </row>
    <row r="29" spans="1:15" ht="12.75">
      <c r="A29" s="99"/>
      <c r="B29" s="99"/>
      <c r="C29" s="99"/>
      <c r="D29" s="12"/>
      <c r="E29" s="100"/>
      <c r="F29" s="100"/>
      <c r="G29" s="13"/>
      <c r="H29" s="9" t="b">
        <f>IF(G29&gt;0,IF(E29=1,VLOOKUP(G29,$B$133:$H$190,2),IF(E29=2,VLOOKUP(G29,B$133:$H$190,3),IF(E29=3,VLOOKUP(G29,B$133:$H$190,4),IF(E29=4,VLOOKUP(G29,B$133:$H$190,5),IF(E29=5,VLOOKUP(G29,B$133:$H$190,6)))))))</f>
        <v>0</v>
      </c>
      <c r="I29" s="14"/>
      <c r="J29" s="15">
        <f t="shared" si="0"/>
        <v>0</v>
      </c>
      <c r="K29" s="15">
        <f t="shared" si="1"/>
        <v>0</v>
      </c>
      <c r="L29" s="101">
        <f t="shared" si="2"/>
        <v>0</v>
      </c>
      <c r="M29" s="101"/>
      <c r="N29" s="101"/>
      <c r="O29" s="101"/>
    </row>
    <row r="30" spans="1:15" ht="12.75">
      <c r="A30" s="99"/>
      <c r="B30" s="99"/>
      <c r="C30" s="99"/>
      <c r="D30" s="16"/>
      <c r="E30" s="100"/>
      <c r="F30" s="100"/>
      <c r="G30" s="17"/>
      <c r="H30" s="9" t="b">
        <f>IF(G30&gt;0,IF(E30=1,VLOOKUP(G30,$B$133:$H$190,2),IF(E30=2,VLOOKUP(G30,B$133:$H$190,3),IF(E30=3,VLOOKUP(G30,B$133:$H$190,4),IF(E30=4,VLOOKUP(G30,B$133:$H$190,5),IF(E30=5,VLOOKUP(G30,B$133:$H$190,6)))))))</f>
        <v>0</v>
      </c>
      <c r="I30" s="18"/>
      <c r="J30" s="19">
        <f t="shared" si="0"/>
        <v>0</v>
      </c>
      <c r="K30" s="19">
        <f t="shared" si="1"/>
        <v>0</v>
      </c>
      <c r="L30" s="102">
        <f t="shared" si="2"/>
        <v>0</v>
      </c>
      <c r="M30" s="102"/>
      <c r="N30" s="102"/>
      <c r="O30" s="102"/>
    </row>
    <row r="31" spans="1:15" s="26" customFormat="1" ht="20.25" customHeight="1">
      <c r="A31" s="20" t="s">
        <v>27</v>
      </c>
      <c r="B31" s="21"/>
      <c r="C31" s="21"/>
      <c r="D31" s="22"/>
      <c r="E31" s="22"/>
      <c r="F31" s="22"/>
      <c r="G31" s="22"/>
      <c r="H31" s="23"/>
      <c r="I31" s="24"/>
      <c r="J31" s="25">
        <f>SUM(J24:J30)</f>
        <v>93603.58700000001</v>
      </c>
      <c r="K31" s="25">
        <f t="shared" si="1"/>
        <v>7800.2989166666675</v>
      </c>
      <c r="L31" s="103">
        <f>SUM(L24:L30)</f>
        <v>126868.1021355055</v>
      </c>
      <c r="M31" s="103"/>
      <c r="N31" s="103"/>
      <c r="O31" s="103"/>
    </row>
    <row r="32" ht="16.5" customHeight="1"/>
    <row r="33" ht="16.5" customHeight="1">
      <c r="A33" s="4" t="s">
        <v>28</v>
      </c>
    </row>
    <row r="34" spans="1:15" ht="25.5" customHeight="1">
      <c r="A34" s="5" t="s">
        <v>29</v>
      </c>
      <c r="B34" s="6" t="s">
        <v>13</v>
      </c>
      <c r="C34" s="6" t="s">
        <v>15</v>
      </c>
      <c r="D34" s="6" t="s">
        <v>12</v>
      </c>
      <c r="E34" s="6" t="s">
        <v>30</v>
      </c>
      <c r="F34" s="6" t="s">
        <v>17</v>
      </c>
      <c r="G34" s="6" t="s">
        <v>31</v>
      </c>
      <c r="H34" s="6" t="s">
        <v>19</v>
      </c>
      <c r="I34" s="6" t="s">
        <v>20</v>
      </c>
      <c r="J34" s="6" t="s">
        <v>21</v>
      </c>
      <c r="K34" s="6" t="s">
        <v>22</v>
      </c>
      <c r="L34" s="95" t="s">
        <v>23</v>
      </c>
      <c r="M34" s="95"/>
      <c r="N34" s="95"/>
      <c r="O34" s="95"/>
    </row>
    <row r="35" spans="1:15" ht="16.5" customHeight="1">
      <c r="A35" s="27" t="s">
        <v>32</v>
      </c>
      <c r="B35" s="28" t="s">
        <v>24</v>
      </c>
      <c r="C35" s="28" t="s">
        <v>25</v>
      </c>
      <c r="D35" s="7">
        <v>1</v>
      </c>
      <c r="E35" s="8">
        <v>3</v>
      </c>
      <c r="F35" s="8">
        <v>3</v>
      </c>
      <c r="G35" s="8">
        <v>5</v>
      </c>
      <c r="H35" s="9">
        <f>IF(G35&gt;0,IF(E35=1,VLOOKUP(G35,$B$129:$H$190,2),IF(E35=2,VLOOKUP(G35,B$129:$H$190,3),IF(E35=3,VLOOKUP(G35,B$129:$H$190,4),IF(E35=4,VLOOKUP(G35,B$129:$H$190,5),IF(E35=5,VLOOKUP(G35,B$129:$H$190,6))))))-IF(E35=1,VLOOKUP(F35,$B$129:$H$190,2),IF(E35=2,VLOOKUP(F35,B$129:$H$190,3),IF(E35=3,VLOOKUP(F35,B$129:$H$190,4),IF(E35=4,VLOOKUP(F35,B$129:$H$190,5),IF(E35=5,VLOOKUP(F35,B$129:$H$190,6)))))),IF(E35=1,VLOOKUP(F35,$B$129:$H$191,2),IF(E35=2,VLOOKUP(F35,B$129:$H$191,3),IF(E35=3,VLOOKUP(F35,B$129:$H$191,4),IF(E35=4,VLOOKUP(F35,B$129:$H$191,5),IF(E35=5,VLOOKUP(F35,B$129:$H$191,6)))))))</f>
        <v>2220.7699999999995</v>
      </c>
      <c r="I35" s="10">
        <v>210</v>
      </c>
      <c r="J35" s="11">
        <f aca="true" t="shared" si="3" ref="J35:J41">(H35/30*1.1*I35)</f>
        <v>17099.928999999996</v>
      </c>
      <c r="K35" s="11">
        <f aca="true" t="shared" si="4" ref="K35:K42">J35/12</f>
        <v>1424.994083333333</v>
      </c>
      <c r="L35" s="98">
        <f aca="true" t="shared" si="5" ref="L35:L41">+H35/30*I35*1.1*(1.0833*1.205+0.05)</f>
        <v>23176.8419182685</v>
      </c>
      <c r="M35" s="98"/>
      <c r="N35" s="98"/>
      <c r="O35" s="98"/>
    </row>
    <row r="36" spans="1:15" ht="16.5" customHeight="1">
      <c r="A36" s="29"/>
      <c r="B36" s="30"/>
      <c r="C36" s="30"/>
      <c r="D36" s="12"/>
      <c r="E36" s="13"/>
      <c r="F36" s="13"/>
      <c r="G36" s="13"/>
      <c r="H36" s="9" t="b">
        <f>IF(G36&gt;0,IF(E36=1,VLOOKUP(G36,$B$133:$H$190,2),IF(E36=2,VLOOKUP(G36,B$133:$H$190,3),IF(E36=3,VLOOKUP(G36,B$133:$H$190,4),IF(E36=4,VLOOKUP(G36,B$133:$H$190,5),IF(E36=5,VLOOKUP(G36,B$133:$H$190,6))))))-IF(E36=1,VLOOKUP(F36,$B$133:$H$190,2),IF(E36=2,VLOOKUP(F36,B$133:$H$190,3),IF(E36=3,VLOOKUP(F36,B$133:$H$190,4),IF(E36=4,VLOOKUP(F36,B$133:$H$190,5),IF(E36=5,VLOOKUP(F36,B$133:$H$190,6)))))),IF(E36=1,VLOOKUP(F36,$B$134:$H$191,2),IF(E36=2,VLOOKUP(F36,B$134:$H$191,3),IF(E36=3,VLOOKUP(F36,B$134:$H$191,4),IF(E36=4,VLOOKUP(F36,B$134:$H$191,5),IF(E36=5,VLOOKUP(F36,B$134:$H$191,6)))))))</f>
        <v>0</v>
      </c>
      <c r="I36" s="14"/>
      <c r="J36" s="15">
        <f t="shared" si="3"/>
        <v>0</v>
      </c>
      <c r="K36" s="15">
        <f t="shared" si="4"/>
        <v>0</v>
      </c>
      <c r="L36" s="101">
        <f t="shared" si="5"/>
        <v>0</v>
      </c>
      <c r="M36" s="101"/>
      <c r="N36" s="101"/>
      <c r="O36" s="101"/>
    </row>
    <row r="37" spans="1:15" ht="16.5" customHeight="1">
      <c r="A37" s="29"/>
      <c r="B37" s="30"/>
      <c r="C37" s="30"/>
      <c r="D37" s="12"/>
      <c r="E37" s="13"/>
      <c r="F37" s="13"/>
      <c r="G37" s="13"/>
      <c r="H37" s="9" t="b">
        <f>IF(G37&gt;0,IF(E37=1,VLOOKUP(G37,$B$133:$H$190,2),IF(E37=2,VLOOKUP(G37,B$133:$H$190,3),IF(E37=3,VLOOKUP(G37,B$133:$H$190,4),IF(E37=4,VLOOKUP(G37,B$133:$H$190,5),IF(E37=5,VLOOKUP(G37,B$133:$H$190,6))))))-IF(E37=1,VLOOKUP(F37,$B$133:$H$190,2),IF(E37=2,VLOOKUP(F37,B$133:$H$190,3),IF(E37=3,VLOOKUP(F37,B$133:$H$190,4),IF(E37=4,VLOOKUP(F37,B$133:$H$190,5),IF(E37=5,VLOOKUP(F37,B$133:$H$190,6)))))),IF(E37=1,VLOOKUP(F37,$B$134:$H$191,2),IF(E37=2,VLOOKUP(F37,B$134:$H$191,3),IF(E37=3,VLOOKUP(F37,B$134:$H$191,4),IF(E37=4,VLOOKUP(F37,B$134:$H$191,5),IF(E37=5,VLOOKUP(F37,B$134:$H$191,6)))))))</f>
        <v>0</v>
      </c>
      <c r="I37" s="14"/>
      <c r="J37" s="15">
        <f t="shared" si="3"/>
        <v>0</v>
      </c>
      <c r="K37" s="15">
        <f t="shared" si="4"/>
        <v>0</v>
      </c>
      <c r="L37" s="101">
        <f t="shared" si="5"/>
        <v>0</v>
      </c>
      <c r="M37" s="101"/>
      <c r="N37" s="101"/>
      <c r="O37" s="101"/>
    </row>
    <row r="38" spans="1:15" ht="16.5" customHeight="1">
      <c r="A38" s="29"/>
      <c r="B38" s="30"/>
      <c r="C38" s="30"/>
      <c r="D38" s="12"/>
      <c r="E38" s="13"/>
      <c r="F38" s="13"/>
      <c r="G38" s="13"/>
      <c r="H38" s="9" t="b">
        <f>IF(G38&gt;0,IF(E38=1,VLOOKUP(G38,$B$133:$H$190,2),IF(E38=2,VLOOKUP(G38,B$133:$H$190,3),IF(E38=3,VLOOKUP(G38,B$133:$H$190,4),IF(E38=4,VLOOKUP(G38,B$133:$H$190,5),IF(E38=5,VLOOKUP(G38,B$133:$H$190,6))))))-IF(E38=1,VLOOKUP(F38,$B$133:$H$190,2),IF(E38=2,VLOOKUP(F38,B$133:$H$190,3),IF(E38=3,VLOOKUP(F38,B$133:$H$190,4),IF(E38=4,VLOOKUP(F38,B$133:$H$190,5),IF(E38=5,VLOOKUP(F38,B$133:$H$190,6)))))),IF(E38=1,VLOOKUP(F38,$B$134:$H$191,2),IF(E38=2,VLOOKUP(F38,B$134:$H$191,3),IF(E38=3,VLOOKUP(F38,B$134:$H$191,4),IF(E38=4,VLOOKUP(F38,B$134:$H$191,5),IF(E38=5,VLOOKUP(F38,B$134:$H$191,6)))))))</f>
        <v>0</v>
      </c>
      <c r="I38" s="14"/>
      <c r="J38" s="15">
        <f t="shared" si="3"/>
        <v>0</v>
      </c>
      <c r="K38" s="15">
        <f t="shared" si="4"/>
        <v>0</v>
      </c>
      <c r="L38" s="101">
        <f t="shared" si="5"/>
        <v>0</v>
      </c>
      <c r="M38" s="101"/>
      <c r="N38" s="101"/>
      <c r="O38" s="101"/>
    </row>
    <row r="39" spans="1:15" ht="15.75" customHeight="1">
      <c r="A39" s="31"/>
      <c r="B39" s="30"/>
      <c r="C39" s="30"/>
      <c r="D39" s="12"/>
      <c r="E39" s="13"/>
      <c r="F39" s="13"/>
      <c r="G39" s="13"/>
      <c r="H39" s="9" t="b">
        <f>IF(G39&gt;0,IF(E39=1,VLOOKUP(G39,$B$133:$H$190,2),IF(E39=2,VLOOKUP(G39,B$133:$H$190,3),IF(E39=3,VLOOKUP(G39,B$133:$H$190,4),IF(E39=4,VLOOKUP(G39,B$133:$H$190,5),IF(E39=5,VLOOKUP(G39,B$133:$H$190,6))))))-IF(E39=1,VLOOKUP(F39,$B$133:$H$190,2),IF(E39=2,VLOOKUP(F39,B$133:$H$190,3),IF(E39=3,VLOOKUP(F39,B$133:$H$190,4),IF(E39=4,VLOOKUP(F39,B$133:$H$190,5),IF(E39=5,VLOOKUP(F39,B$133:$H$190,6)))))),IF(E39=1,VLOOKUP(F39,$B$134:$H$191,2),IF(E39=2,VLOOKUP(F39,B$134:$H$191,3),IF(E39=3,VLOOKUP(F39,B$134:$H$191,4),IF(E39=4,VLOOKUP(F39,B$134:$H$191,5),IF(E39=5,VLOOKUP(F39,B$134:$H$191,6)))))))</f>
        <v>0</v>
      </c>
      <c r="I39" s="14"/>
      <c r="J39" s="15">
        <f t="shared" si="3"/>
        <v>0</v>
      </c>
      <c r="K39" s="15">
        <f t="shared" si="4"/>
        <v>0</v>
      </c>
      <c r="L39" s="101">
        <f t="shared" si="5"/>
        <v>0</v>
      </c>
      <c r="M39" s="101"/>
      <c r="N39" s="101"/>
      <c r="O39" s="101"/>
    </row>
    <row r="40" spans="1:15" ht="12.75">
      <c r="A40" s="29"/>
      <c r="B40" s="30"/>
      <c r="C40" s="30"/>
      <c r="D40" s="12"/>
      <c r="E40" s="13"/>
      <c r="F40" s="13"/>
      <c r="G40" s="13"/>
      <c r="H40" s="9" t="b">
        <f>IF(G40&gt;0,IF(E40=1,VLOOKUP(G40,$B$133:$H$190,2),IF(E40=2,VLOOKUP(G40,B$133:$H$190,3),IF(E40=3,VLOOKUP(G40,B$133:$H$190,4),IF(E40=4,VLOOKUP(G40,B$133:$H$190,5),IF(E40=5,VLOOKUP(G40,B$133:$H$190,6))))))-IF(E40=1,VLOOKUP(F40,$B$133:$H$190,2),IF(E40=2,VLOOKUP(F40,B$133:$H$190,3),IF(E40=3,VLOOKUP(F40,B$133:$H$190,4),IF(E40=4,VLOOKUP(F40,B$133:$H$190,5),IF(E40=5,VLOOKUP(F40,B$133:$H$190,6)))))),IF(E40=1,VLOOKUP(F40,$B$134:$H$191,2),IF(E40=2,VLOOKUP(F40,B$134:$H$191,3),IF(E40=3,VLOOKUP(F40,B$134:$H$191,4),IF(E40=4,VLOOKUP(F40,B$134:$H$191,5),IF(E40=5,VLOOKUP(F40,B$134:$H$191,6)))))))</f>
        <v>0</v>
      </c>
      <c r="I40" s="14"/>
      <c r="J40" s="15">
        <f t="shared" si="3"/>
        <v>0</v>
      </c>
      <c r="K40" s="15">
        <f t="shared" si="4"/>
        <v>0</v>
      </c>
      <c r="L40" s="101">
        <f t="shared" si="5"/>
        <v>0</v>
      </c>
      <c r="M40" s="101"/>
      <c r="N40" s="101"/>
      <c r="O40" s="101"/>
    </row>
    <row r="41" spans="1:15" ht="12.75">
      <c r="A41" s="32"/>
      <c r="B41" s="33"/>
      <c r="C41" s="33"/>
      <c r="D41" s="16"/>
      <c r="E41" s="17"/>
      <c r="F41" s="17"/>
      <c r="G41" s="17"/>
      <c r="H41" s="9" t="b">
        <f>IF(G41&gt;0,IF(E41=1,VLOOKUP(G41,$B$133:$H$190,2),IF(E41=2,VLOOKUP(G41,B$133:$H$190,3),IF(E41=3,VLOOKUP(G41,B$133:$H$190,4),IF(E41=4,VLOOKUP(G41,B$133:$H$190,5),IF(E41=5,VLOOKUP(G41,B$133:$H$190,6))))))-IF(E41=1,VLOOKUP(F41,$B$133:$H$190,2),IF(E41=2,VLOOKUP(F41,B$133:$H$190,3),IF(E41=3,VLOOKUP(F41,B$133:$H$190,4),IF(E41=4,VLOOKUP(F41,B$133:$H$190,5),IF(E41=5,VLOOKUP(F41,B$133:$H$190,6)))))),IF(E41=1,VLOOKUP(F41,$B$134:$H$191,2),IF(E41=2,VLOOKUP(F41,B$134:$H$191,3),IF(E41=3,VLOOKUP(F41,B$134:$H$191,4),IF(E41=4,VLOOKUP(F41,B$134:$H$191,5),IF(E41=5,VLOOKUP(F41,B$134:$H$191,6)))))))</f>
        <v>0</v>
      </c>
      <c r="I41" s="18"/>
      <c r="J41" s="19">
        <f t="shared" si="3"/>
        <v>0</v>
      </c>
      <c r="K41" s="19">
        <f t="shared" si="4"/>
        <v>0</v>
      </c>
      <c r="L41" s="102">
        <f t="shared" si="5"/>
        <v>0</v>
      </c>
      <c r="M41" s="102"/>
      <c r="N41" s="102"/>
      <c r="O41" s="102"/>
    </row>
    <row r="42" spans="1:18" ht="20.25" customHeight="1">
      <c r="A42" s="20" t="s">
        <v>27</v>
      </c>
      <c r="B42" s="21"/>
      <c r="C42" s="21"/>
      <c r="D42" s="22"/>
      <c r="E42" s="22"/>
      <c r="F42" s="22"/>
      <c r="G42" s="22"/>
      <c r="H42" s="23"/>
      <c r="I42" s="24"/>
      <c r="J42" s="25">
        <f>SUM(J35:J41)</f>
        <v>17099.928999999996</v>
      </c>
      <c r="K42" s="25">
        <f t="shared" si="4"/>
        <v>1424.994083333333</v>
      </c>
      <c r="L42" s="103">
        <f>SUM(L35:L41)</f>
        <v>23176.8419182685</v>
      </c>
      <c r="M42" s="103"/>
      <c r="N42" s="103"/>
      <c r="O42" s="103"/>
      <c r="Q42" s="3"/>
      <c r="R42" s="3"/>
    </row>
    <row r="43" spans="17:18" ht="16.5" customHeight="1">
      <c r="Q43" s="3"/>
      <c r="R43" s="3"/>
    </row>
    <row r="44" spans="1:18" ht="16.5" customHeight="1">
      <c r="A44" s="4" t="s">
        <v>33</v>
      </c>
      <c r="Q44" s="3"/>
      <c r="R44" s="3"/>
    </row>
    <row r="45" spans="1:18" ht="51" customHeight="1">
      <c r="A45" s="34" t="s">
        <v>29</v>
      </c>
      <c r="B45" s="35" t="s">
        <v>13</v>
      </c>
      <c r="C45" s="35" t="s">
        <v>14</v>
      </c>
      <c r="D45" s="35" t="s">
        <v>12</v>
      </c>
      <c r="E45" s="35" t="s">
        <v>30</v>
      </c>
      <c r="F45" s="104" t="s">
        <v>34</v>
      </c>
      <c r="G45" s="104"/>
      <c r="H45" s="35" t="s">
        <v>19</v>
      </c>
      <c r="I45" s="35" t="s">
        <v>20</v>
      </c>
      <c r="J45" s="36" t="s">
        <v>35</v>
      </c>
      <c r="K45" s="35" t="s">
        <v>36</v>
      </c>
      <c r="L45" s="37" t="s">
        <v>37</v>
      </c>
      <c r="M45" s="104" t="s">
        <v>23</v>
      </c>
      <c r="N45" s="104"/>
      <c r="O45" s="104"/>
      <c r="Q45" s="3"/>
      <c r="R45" s="3"/>
    </row>
    <row r="46" spans="1:18" ht="16.5" customHeight="1">
      <c r="A46" s="38" t="s">
        <v>32</v>
      </c>
      <c r="B46" s="39"/>
      <c r="C46" s="40" t="s">
        <v>26</v>
      </c>
      <c r="D46" s="40">
        <v>2</v>
      </c>
      <c r="E46" s="41">
        <v>2</v>
      </c>
      <c r="F46" s="105">
        <v>40</v>
      </c>
      <c r="G46" s="105"/>
      <c r="H46" s="42">
        <f>IF(G46&gt;0,IF(E46=1,VLOOKUP(G46,$B$129:$G$186,2),IF(E46=2,VLOOKUP(G46,B$129:$G$186,3),IF(E46=3,VLOOKUP(G46,B$129:$G$186,4),IF(E46=4,VLOOKUP(G46,B$129:$G$186,5),IF(E46=5,VLOOKUP(G46,B$129:$G$186,6))))))-IF(E46=1,VLOOKUP(F46,$B$129:$G$186,2),IF(E46=2,VLOOKUP(F46,B$129:$G$186,3),IF(E46=3,VLOOKUP(F46,B$129:$G$186,4),IF(E46=4,VLOOKUP(F46,B$129:$G$186,5),IF(E46=5,VLOOKUP(F46,B$129:$G$186,6)))))),IF(E46=1,VLOOKUP(F46,$B$129:$G$186,2),IF(E46=2,VLOOKUP(F46,B$129:$G$186,3),IF(E46=3,VLOOKUP(F46,B$129:$G$186,4),IF(E46=4,VLOOKUP(F46,B$129:$G$186,5),IF(E46=5,VLOOKUP(F46,B$129:$G$186,6)))))))</f>
        <v>60750.19</v>
      </c>
      <c r="I46" s="43">
        <v>90</v>
      </c>
      <c r="J46" s="44">
        <v>45</v>
      </c>
      <c r="K46" s="42">
        <f aca="true" t="shared" si="6" ref="K46:K54">+H46/30*I46*1.1*J46/100</f>
        <v>90214.03215000001</v>
      </c>
      <c r="L46" s="45">
        <f aca="true" t="shared" si="7" ref="L46:L54">K46/12</f>
        <v>7517.836012500001</v>
      </c>
      <c r="M46" s="106">
        <f aca="true" t="shared" si="8" ref="M46:M54">+H46/30*I46*1.1*J46/100*(1.205*1.0833+0.05)</f>
        <v>122273.9791463545</v>
      </c>
      <c r="N46" s="106"/>
      <c r="O46" s="106"/>
      <c r="Q46" s="3"/>
      <c r="R46" s="3"/>
    </row>
    <row r="47" spans="1:18" ht="16.5" customHeight="1">
      <c r="A47" s="46"/>
      <c r="B47" s="47"/>
      <c r="C47" s="48"/>
      <c r="D47" s="48"/>
      <c r="E47" s="49"/>
      <c r="F47" s="107"/>
      <c r="G47" s="107"/>
      <c r="H47" s="9" t="b">
        <f>IF(G47&gt;0,IF(E47=1,VLOOKUP(G47,$B$129:$G$186,2),IF(E47=2,VLOOKUP(G47,B$129:$G$186,3),IF(E47=3,VLOOKUP(G47,B$129:$G$186,4),IF(E47=4,VLOOKUP(G47,B$129:$G$186,5),IF(E47=5,VLOOKUP(G47,B$129:$G$186,6))))))-IF(E47=1,VLOOKUP(F47,$B$129:$G$186,2),IF(E47=2,VLOOKUP(F47,B$129:$G$186,3),IF(E47=3,VLOOKUP(F47,B$129:$G$186,4),IF(E47=4,VLOOKUP(F47,B$129:$G$186,5),IF(E47=5,VLOOKUP(F47,B$129:$G$186,6)))))),IF(E47=1,VLOOKUP(F47,$B$129:$G$186,2),IF(E47=2,VLOOKUP(F47,B$129:$G$186,3),IF(E47=3,VLOOKUP(F47,B$129:$G$186,4),IF(E47=4,VLOOKUP(F47,B$129:$G$186,5),IF(E47=5,VLOOKUP(F47,B$129:$G$186,6)))))))</f>
        <v>0</v>
      </c>
      <c r="I47" s="50"/>
      <c r="J47" s="51">
        <v>45</v>
      </c>
      <c r="K47" s="9">
        <f t="shared" si="6"/>
        <v>0</v>
      </c>
      <c r="L47" s="52">
        <f t="shared" si="7"/>
        <v>0</v>
      </c>
      <c r="M47" s="108">
        <f t="shared" si="8"/>
        <v>0</v>
      </c>
      <c r="N47" s="108"/>
      <c r="O47" s="108"/>
      <c r="Q47" s="3"/>
      <c r="R47" s="3"/>
    </row>
    <row r="48" spans="1:18" ht="16.5" customHeight="1">
      <c r="A48" s="46"/>
      <c r="B48" s="47"/>
      <c r="C48" s="48"/>
      <c r="D48" s="48"/>
      <c r="E48" s="49"/>
      <c r="F48" s="107"/>
      <c r="G48" s="107"/>
      <c r="H48" s="9" t="b">
        <f>IF(G48&gt;0,IF(E48=1,VLOOKUP(G48,$B$129:$G$186,2),IF(E48=2,VLOOKUP(G48,B$129:$G$186,3),IF(E48=3,VLOOKUP(G48,B$129:$G$186,4),IF(E48=4,VLOOKUP(G48,B$129:$G$186,5),IF(E48=5,VLOOKUP(G48,B$129:$G$186,6))))))-IF(E48=1,VLOOKUP(F48,$B$129:$G$186,2),IF(E48=2,VLOOKUP(F48,B$129:$G$186,3),IF(E48=3,VLOOKUP(F48,B$129:$G$186,4),IF(E48=4,VLOOKUP(F48,B$129:$G$186,5),IF(E48=5,VLOOKUP(F48,B$129:$G$186,6)))))),IF(E48=1,VLOOKUP(F48,$B$129:$G$186,2),IF(E48=2,VLOOKUP(F48,B$129:$G$186,3),IF(E48=3,VLOOKUP(F48,B$129:$G$186,4),IF(E48=4,VLOOKUP(F48,B$129:$G$186,5),IF(E48=5,VLOOKUP(F48,B$129:$G$186,6)))))))</f>
        <v>0</v>
      </c>
      <c r="I48" s="50"/>
      <c r="J48" s="51">
        <v>45</v>
      </c>
      <c r="K48" s="9">
        <f t="shared" si="6"/>
        <v>0</v>
      </c>
      <c r="L48" s="52">
        <f t="shared" si="7"/>
        <v>0</v>
      </c>
      <c r="M48" s="108">
        <f t="shared" si="8"/>
        <v>0</v>
      </c>
      <c r="N48" s="108"/>
      <c r="O48" s="108"/>
      <c r="Q48" s="3"/>
      <c r="R48" s="3"/>
    </row>
    <row r="49" spans="1:18" ht="16.5" customHeight="1">
      <c r="A49" s="46"/>
      <c r="B49" s="47"/>
      <c r="C49" s="48"/>
      <c r="D49" s="48"/>
      <c r="E49" s="49"/>
      <c r="F49" s="107"/>
      <c r="G49" s="107"/>
      <c r="H49" s="9" t="b">
        <f>IF(G49&gt;0,IF(E49=1,VLOOKUP(G49,$B$129:$G$186,2),IF(E49=2,VLOOKUP(G49,B$129:$G$186,3),IF(E49=3,VLOOKUP(G49,B$129:$G$186,4),IF(E49=4,VLOOKUP(G49,B$129:$G$186,5),IF(E49=5,VLOOKUP(G49,B$129:$G$186,6))))))-IF(E49=1,VLOOKUP(F49,$B$129:$G$186,2),IF(E49=2,VLOOKUP(F49,B$129:$G$186,3),IF(E49=3,VLOOKUP(F49,B$129:$G$186,4),IF(E49=4,VLOOKUP(F49,B$129:$G$186,5),IF(E49=5,VLOOKUP(F49,B$129:$G$186,6)))))),IF(E49=1,VLOOKUP(F49,$B$129:$G$186,2),IF(E49=2,VLOOKUP(F49,B$129:$G$186,3),IF(E49=3,VLOOKUP(F49,B$129:$G$186,4),IF(E49=4,VLOOKUP(F49,B$129:$G$186,5),IF(E49=5,VLOOKUP(F49,B$129:$G$186,6)))))))</f>
        <v>0</v>
      </c>
      <c r="I49" s="50"/>
      <c r="J49" s="51">
        <v>45</v>
      </c>
      <c r="K49" s="9">
        <f t="shared" si="6"/>
        <v>0</v>
      </c>
      <c r="L49" s="52">
        <f t="shared" si="7"/>
        <v>0</v>
      </c>
      <c r="M49" s="108">
        <f t="shared" si="8"/>
        <v>0</v>
      </c>
      <c r="N49" s="108"/>
      <c r="O49" s="108"/>
      <c r="Q49" s="3"/>
      <c r="R49" s="3"/>
    </row>
    <row r="50" spans="1:18" ht="16.5" customHeight="1">
      <c r="A50" s="46"/>
      <c r="B50" s="47"/>
      <c r="C50" s="48"/>
      <c r="D50" s="48"/>
      <c r="E50" s="49"/>
      <c r="F50" s="107"/>
      <c r="G50" s="107"/>
      <c r="H50" s="9" t="b">
        <f>IF(G50&gt;0,IF(E50=1,VLOOKUP(G50,$B$129:$G$186,2),IF(E50=2,VLOOKUP(G50,B$129:$G$186,3),IF(E50=3,VLOOKUP(G50,B$129:$G$186,4),IF(E50=4,VLOOKUP(G50,B$129:$G$186,5),IF(E50=5,VLOOKUP(G50,B$129:$G$186,6))))))-IF(E50=1,VLOOKUP(F50,$B$129:$G$186,2),IF(E50=2,VLOOKUP(F50,B$129:$G$186,3),IF(E50=3,VLOOKUP(F50,B$129:$G$186,4),IF(E50=4,VLOOKUP(F50,B$129:$G$186,5),IF(E50=5,VLOOKUP(F50,B$129:$G$186,6)))))),IF(E50=1,VLOOKUP(F50,$B$129:$G$186,2),IF(E50=2,VLOOKUP(F50,B$129:$G$186,3),IF(E50=3,VLOOKUP(F50,B$129:$G$186,4),IF(E50=4,VLOOKUP(F50,B$129:$G$186,5),IF(E50=5,VLOOKUP(F50,B$129:$G$186,6)))))))</f>
        <v>0</v>
      </c>
      <c r="I50" s="50"/>
      <c r="J50" s="51">
        <v>45</v>
      </c>
      <c r="K50" s="9">
        <f t="shared" si="6"/>
        <v>0</v>
      </c>
      <c r="L50" s="52">
        <f t="shared" si="7"/>
        <v>0</v>
      </c>
      <c r="M50" s="108">
        <f t="shared" si="8"/>
        <v>0</v>
      </c>
      <c r="N50" s="108"/>
      <c r="O50" s="108"/>
      <c r="Q50" s="3"/>
      <c r="R50" s="3"/>
    </row>
    <row r="51" spans="1:18" ht="16.5" customHeight="1">
      <c r="A51" s="46"/>
      <c r="B51" s="53"/>
      <c r="C51" s="48"/>
      <c r="D51" s="48"/>
      <c r="E51" s="49"/>
      <c r="F51" s="107"/>
      <c r="G51" s="107"/>
      <c r="H51" s="9" t="b">
        <f>IF(G51&gt;0,IF(E51=1,VLOOKUP(G51,$B$129:$G$186,2),IF(E51=2,VLOOKUP(G51,B$129:$G$186,3),IF(E51=3,VLOOKUP(G51,B$129:$G$186,4),IF(E51=4,VLOOKUP(G51,B$129:$G$186,5),IF(E51=5,VLOOKUP(G51,B$129:$G$186,6))))))-IF(E51=1,VLOOKUP(F51,$B$129:$G$186,2),IF(E51=2,VLOOKUP(F51,B$129:$G$186,3),IF(E51=3,VLOOKUP(F51,B$129:$G$186,4),IF(E51=4,VLOOKUP(F51,B$129:$G$186,5),IF(E51=5,VLOOKUP(F51,B$129:$G$186,6)))))),IF(E51=1,VLOOKUP(F51,$B$129:$G$186,2),IF(E51=2,VLOOKUP(F51,B$129:$G$186,3),IF(E51=3,VLOOKUP(F51,B$129:$G$186,4),IF(E51=4,VLOOKUP(F51,B$129:$G$186,5),IF(E51=5,VLOOKUP(F51,B$129:$G$186,6)))))))</f>
        <v>0</v>
      </c>
      <c r="I51" s="50"/>
      <c r="J51" s="51">
        <v>45</v>
      </c>
      <c r="K51" s="9">
        <f t="shared" si="6"/>
        <v>0</v>
      </c>
      <c r="L51" s="52">
        <f t="shared" si="7"/>
        <v>0</v>
      </c>
      <c r="M51" s="108">
        <f t="shared" si="8"/>
        <v>0</v>
      </c>
      <c r="N51" s="108"/>
      <c r="O51" s="108"/>
      <c r="Q51" s="3"/>
      <c r="R51" s="3"/>
    </row>
    <row r="52" spans="1:18" ht="18" customHeight="1">
      <c r="A52" s="46"/>
      <c r="B52" s="47"/>
      <c r="C52" s="48"/>
      <c r="D52" s="48"/>
      <c r="E52" s="49"/>
      <c r="F52" s="107"/>
      <c r="G52" s="107"/>
      <c r="H52" s="9" t="b">
        <f>IF(G52&gt;0,IF(E52=1,VLOOKUP(G52,$B$129:$G$186,2),IF(E52=2,VLOOKUP(G52,B$129:$G$186,3),IF(E52=3,VLOOKUP(G52,B$129:$G$186,4),IF(E52=4,VLOOKUP(G52,B$129:$G$186,5),IF(E52=5,VLOOKUP(G52,B$129:$G$186,6))))))-IF(E52=1,VLOOKUP(F52,$B$129:$G$186,2),IF(E52=2,VLOOKUP(F52,B$129:$G$186,3),IF(E52=3,VLOOKUP(F52,B$129:$G$186,4),IF(E52=4,VLOOKUP(F52,B$129:$G$186,5),IF(E52=5,VLOOKUP(F52,B$129:$G$186,6)))))),IF(E52=1,VLOOKUP(F52,$B$129:$G$186,2),IF(E52=2,VLOOKUP(F52,B$129:$G$186,3),IF(E52=3,VLOOKUP(F52,B$129:$G$186,4),IF(E52=4,VLOOKUP(F52,B$129:$G$186,5),IF(E52=5,VLOOKUP(F52,B$129:$G$186,6)))))))</f>
        <v>0</v>
      </c>
      <c r="I52" s="50"/>
      <c r="J52" s="51">
        <v>45</v>
      </c>
      <c r="K52" s="9">
        <f t="shared" si="6"/>
        <v>0</v>
      </c>
      <c r="L52" s="52">
        <f t="shared" si="7"/>
        <v>0</v>
      </c>
      <c r="M52" s="108">
        <f t="shared" si="8"/>
        <v>0</v>
      </c>
      <c r="N52" s="108"/>
      <c r="O52" s="108"/>
      <c r="Q52" s="3"/>
      <c r="R52" s="3"/>
    </row>
    <row r="53" spans="1:15" ht="12.75">
      <c r="A53" s="46"/>
      <c r="B53" s="47"/>
      <c r="C53" s="48"/>
      <c r="D53" s="48"/>
      <c r="E53" s="49"/>
      <c r="F53" s="107"/>
      <c r="G53" s="107"/>
      <c r="H53" s="9" t="b">
        <f>IF(G53&gt;0,IF(E53=1,VLOOKUP(G53,$B$129:$G$186,2),IF(E53=2,VLOOKUP(G53,B$129:$G$186,3),IF(E53=3,VLOOKUP(G53,B$129:$G$186,4),IF(E53=4,VLOOKUP(G53,B$129:$G$186,5),IF(E53=5,VLOOKUP(G53,B$129:$G$186,6))))))-IF(E53=1,VLOOKUP(F53,$B$129:$G$186,2),IF(E53=2,VLOOKUP(F53,B$129:$G$186,3),IF(E53=3,VLOOKUP(F53,B$129:$G$186,4),IF(E53=4,VLOOKUP(F53,B$129:$G$186,5),IF(E53=5,VLOOKUP(F53,B$129:$G$186,6)))))),IF(E53=1,VLOOKUP(F53,$B$129:$G$186,2),IF(E53=2,VLOOKUP(F53,B$129:$G$186,3),IF(E53=3,VLOOKUP(F53,B$129:$G$186,4),IF(E53=4,VLOOKUP(F53,B$129:$G$186,5),IF(E53=5,VLOOKUP(F53,B$129:$G$186,6)))))))</f>
        <v>0</v>
      </c>
      <c r="I53" s="50"/>
      <c r="J53" s="51">
        <v>45</v>
      </c>
      <c r="K53" s="9">
        <f t="shared" si="6"/>
        <v>0</v>
      </c>
      <c r="L53" s="52">
        <f t="shared" si="7"/>
        <v>0</v>
      </c>
      <c r="M53" s="108">
        <f t="shared" si="8"/>
        <v>0</v>
      </c>
      <c r="N53" s="108"/>
      <c r="O53" s="108"/>
    </row>
    <row r="54" spans="1:15" ht="12.75">
      <c r="A54" s="46"/>
      <c r="B54" s="47"/>
      <c r="C54" s="48"/>
      <c r="D54" s="48"/>
      <c r="E54" s="49"/>
      <c r="F54" s="107"/>
      <c r="G54" s="107"/>
      <c r="H54" s="9" t="b">
        <f>IF(G54&gt;0,IF(E54=1,VLOOKUP(G54,$B$129:$G$186,2),IF(E54=2,VLOOKUP(G54,B$129:$G$186,3),IF(E54=3,VLOOKUP(G54,B$129:$G$186,4),IF(E54=4,VLOOKUP(G54,B$129:$G$186,5),IF(E54=5,VLOOKUP(G54,B$129:$G$186,6))))))-IF(E54=1,VLOOKUP(F54,$B$129:$G$186,2),IF(E54=2,VLOOKUP(F54,B$129:$G$186,3),IF(E54=3,VLOOKUP(F54,B$129:$G$186,4),IF(E54=4,VLOOKUP(F54,B$129:$G$186,5),IF(E54=5,VLOOKUP(F54,B$129:$G$186,6)))))),IF(E54=1,VLOOKUP(F54,$B$129:$G$186,2),IF(E54=2,VLOOKUP(F54,B$129:$G$186,3),IF(E54=3,VLOOKUP(F54,B$129:$G$186,4),IF(E54=4,VLOOKUP(F54,B$129:$G$186,5),IF(E54=5,VLOOKUP(F54,B$129:$G$186,6)))))))</f>
        <v>0</v>
      </c>
      <c r="I54" s="50"/>
      <c r="J54" s="51">
        <v>45</v>
      </c>
      <c r="K54" s="9">
        <f t="shared" si="6"/>
        <v>0</v>
      </c>
      <c r="L54" s="52">
        <f t="shared" si="7"/>
        <v>0</v>
      </c>
      <c r="M54" s="108">
        <f t="shared" si="8"/>
        <v>0</v>
      </c>
      <c r="N54" s="108"/>
      <c r="O54" s="108"/>
    </row>
    <row r="55" spans="1:15" ht="17.25" customHeight="1">
      <c r="A55" s="20" t="s">
        <v>38</v>
      </c>
      <c r="B55" s="21"/>
      <c r="C55" s="22"/>
      <c r="D55" s="22"/>
      <c r="E55" s="22"/>
      <c r="F55" s="22"/>
      <c r="G55" s="22"/>
      <c r="H55" s="23"/>
      <c r="I55" s="54"/>
      <c r="J55" s="54"/>
      <c r="K55" s="55"/>
      <c r="L55" s="55"/>
      <c r="M55" s="109">
        <f>SUM(M46:M54)</f>
        <v>122273.9791463545</v>
      </c>
      <c r="N55" s="109"/>
      <c r="O55" s="109"/>
    </row>
    <row r="56" ht="16.5" customHeight="1"/>
    <row r="57" ht="12" customHeight="1"/>
    <row r="58" spans="1:8" ht="16.5" customHeight="1">
      <c r="A58" s="56" t="s">
        <v>39</v>
      </c>
      <c r="B58" s="110"/>
      <c r="C58" s="110"/>
      <c r="D58" s="110"/>
      <c r="E58" s="110"/>
      <c r="F58" s="110"/>
      <c r="G58" s="110"/>
      <c r="H58" s="110"/>
    </row>
    <row r="59" spans="1:8" ht="15.75" customHeight="1">
      <c r="A59" s="56"/>
      <c r="B59" s="110" t="s">
        <v>40</v>
      </c>
      <c r="C59" s="110"/>
      <c r="D59" s="110"/>
      <c r="E59" s="110"/>
      <c r="F59" s="110"/>
      <c r="G59" s="111">
        <f ca="1">CELL("contents",L31)</f>
        <v>126868.1021355055</v>
      </c>
      <c r="H59" s="111"/>
    </row>
    <row r="60" spans="1:8" ht="15" customHeight="1">
      <c r="A60" s="56"/>
      <c r="B60" s="110" t="s">
        <v>41</v>
      </c>
      <c r="C60" s="110"/>
      <c r="D60" s="110"/>
      <c r="E60" s="110"/>
      <c r="F60" s="110"/>
      <c r="G60" s="111">
        <f ca="1">CELL("contents",L42)</f>
        <v>23176.8419182685</v>
      </c>
      <c r="H60" s="111"/>
    </row>
    <row r="61" spans="1:8" ht="15">
      <c r="A61" s="56"/>
      <c r="B61" s="110" t="s">
        <v>42</v>
      </c>
      <c r="C61" s="110"/>
      <c r="D61" s="110"/>
      <c r="E61" s="110"/>
      <c r="F61" s="110"/>
      <c r="G61" s="111">
        <f ca="1">CELL("contents",M55)</f>
        <v>122273.9791463545</v>
      </c>
      <c r="H61" s="111"/>
    </row>
    <row r="62" spans="1:8" ht="15.75">
      <c r="A62" s="112" t="s">
        <v>43</v>
      </c>
      <c r="B62" s="112"/>
      <c r="C62" s="112"/>
      <c r="D62" s="112"/>
      <c r="E62" s="112"/>
      <c r="F62" s="112"/>
      <c r="G62" s="113">
        <f>SUM(G59:G61)</f>
        <v>272318.9232001285</v>
      </c>
      <c r="H62" s="113"/>
    </row>
    <row r="63" ht="43.5" customHeight="1"/>
    <row r="64" spans="1:15" ht="20.25" customHeight="1">
      <c r="A64" s="89" t="s">
        <v>44</v>
      </c>
      <c r="B64" s="89"/>
      <c r="C64" s="89"/>
      <c r="D64" s="89"/>
      <c r="E64" s="89"/>
      <c r="F64" s="89"/>
      <c r="G64" s="89"/>
      <c r="H64" s="89"/>
      <c r="I64" s="89"/>
      <c r="J64" s="89"/>
      <c r="K64" s="89"/>
      <c r="L64" s="89"/>
      <c r="M64" s="89"/>
      <c r="N64" s="89"/>
      <c r="O64" s="89"/>
    </row>
    <row r="65" ht="16.5" customHeight="1">
      <c r="J65" s="3"/>
    </row>
    <row r="66" spans="1:10" ht="16.5" customHeight="1">
      <c r="A66" s="57" t="s">
        <v>45</v>
      </c>
      <c r="J66" s="3"/>
    </row>
    <row r="67" spans="1:15" ht="16.5" customHeight="1">
      <c r="A67" s="114" t="s">
        <v>46</v>
      </c>
      <c r="B67" s="114"/>
      <c r="C67" s="114"/>
      <c r="D67" s="114"/>
      <c r="E67" s="114"/>
      <c r="F67" s="114"/>
      <c r="G67" s="114"/>
      <c r="H67" s="114" t="s">
        <v>47</v>
      </c>
      <c r="I67" s="114"/>
      <c r="J67" s="114"/>
      <c r="K67" s="114"/>
      <c r="L67" s="114"/>
      <c r="M67" s="114" t="s">
        <v>48</v>
      </c>
      <c r="N67" s="114"/>
      <c r="O67" s="114"/>
    </row>
    <row r="68" spans="1:15" ht="16.5" customHeight="1">
      <c r="A68" s="115" t="s">
        <v>49</v>
      </c>
      <c r="B68" s="115"/>
      <c r="C68" s="115"/>
      <c r="D68" s="115"/>
      <c r="E68" s="115"/>
      <c r="F68" s="115"/>
      <c r="G68" s="115"/>
      <c r="H68" s="58">
        <v>1</v>
      </c>
      <c r="I68" s="116" t="str">
        <f>IF(H68&gt;0,IF(H68=1,F12,IF(H68=2,F13,IF(H68=3,F14,IF(H68=4,F15,IF(H68=5,F16))))),"")</f>
        <v>Espacio Interdisciplinario (UDELAR)</v>
      </c>
      <c r="J68" s="116"/>
      <c r="K68" s="116"/>
      <c r="L68" s="116"/>
      <c r="M68" s="115">
        <v>2000</v>
      </c>
      <c r="N68" s="115"/>
      <c r="O68" s="115"/>
    </row>
    <row r="69" spans="1:15" ht="16.5" customHeight="1">
      <c r="A69" s="115" t="s">
        <v>70</v>
      </c>
      <c r="B69" s="115"/>
      <c r="C69" s="115"/>
      <c r="D69" s="115"/>
      <c r="E69" s="115"/>
      <c r="F69" s="115"/>
      <c r="G69" s="115"/>
      <c r="H69" s="58">
        <v>2</v>
      </c>
      <c r="I69" s="116" t="str">
        <f>IF(H69&gt;0,IF(H69=1,F12,IF(H69=2,F13,IF(H69=3,F14,IF(H69=4,F15,IF(H69=5,F16))))),"")</f>
        <v>Facultad ...</v>
      </c>
      <c r="J69" s="116"/>
      <c r="K69" s="116"/>
      <c r="L69" s="116"/>
      <c r="M69" s="115">
        <v>300000</v>
      </c>
      <c r="N69" s="115"/>
      <c r="O69" s="115"/>
    </row>
    <row r="70" spans="1:15" ht="16.5" customHeight="1">
      <c r="A70" s="115"/>
      <c r="B70" s="115"/>
      <c r="C70" s="115"/>
      <c r="D70" s="115"/>
      <c r="E70" s="115"/>
      <c r="F70" s="115"/>
      <c r="G70" s="115"/>
      <c r="H70" s="58"/>
      <c r="I70" s="117">
        <f>IF(H70&gt;0,IF(H70=1,F12,IF(H70=2,F13,IF(H70=3,F14,IF(H70=4,F15,IF(H70=5,F16))))),"")</f>
      </c>
      <c r="J70" s="117"/>
      <c r="K70" s="117"/>
      <c r="L70" s="117"/>
      <c r="M70" s="115"/>
      <c r="N70" s="115"/>
      <c r="O70" s="115"/>
    </row>
    <row r="71" spans="1:15" ht="16.5" customHeight="1">
      <c r="A71" s="115"/>
      <c r="B71" s="115"/>
      <c r="C71" s="115"/>
      <c r="D71" s="115"/>
      <c r="E71" s="115"/>
      <c r="F71" s="115"/>
      <c r="G71" s="115"/>
      <c r="H71" s="58"/>
      <c r="I71" s="117">
        <f>IF(H71&gt;0,IF(H71=1,F12,IF(H71=2,F13,IF(H71=3,F14,IF(H71=4,F15,IF(H71=5,F16))))),"")</f>
      </c>
      <c r="J71" s="117"/>
      <c r="K71" s="117"/>
      <c r="L71" s="117"/>
      <c r="M71" s="115"/>
      <c r="N71" s="115"/>
      <c r="O71" s="115"/>
    </row>
    <row r="72" spans="1:15" ht="16.5" customHeight="1">
      <c r="A72" s="115"/>
      <c r="B72" s="115"/>
      <c r="C72" s="115"/>
      <c r="D72" s="115"/>
      <c r="E72" s="115"/>
      <c r="F72" s="115"/>
      <c r="G72" s="115"/>
      <c r="H72" s="58"/>
      <c r="I72" s="117">
        <f>IF(H72&gt;0,IF(H72=1,F12,IF(H72=2,F13,IF(H72=3,F14,IF(H72=4,F15,IF(H72=5,F16))))),"")</f>
      </c>
      <c r="J72" s="117"/>
      <c r="K72" s="117"/>
      <c r="L72" s="117"/>
      <c r="M72" s="115"/>
      <c r="N72" s="115"/>
      <c r="O72" s="115"/>
    </row>
    <row r="73" spans="1:15" ht="16.5" customHeight="1">
      <c r="A73" s="115"/>
      <c r="B73" s="115"/>
      <c r="C73" s="115"/>
      <c r="D73" s="115"/>
      <c r="E73" s="115"/>
      <c r="F73" s="115"/>
      <c r="G73" s="115"/>
      <c r="H73" s="58"/>
      <c r="I73" s="117">
        <f>IF(H73&gt;0,IF(H73=1,F12,IF(H73=2,F13,IF(H73=3,F14,IF(H73=4,F15,IF(H73=5,F16))))),"")</f>
      </c>
      <c r="J73" s="117"/>
      <c r="K73" s="117"/>
      <c r="L73" s="117"/>
      <c r="M73" s="115"/>
      <c r="N73" s="115"/>
      <c r="O73" s="115"/>
    </row>
    <row r="74" spans="1:15" ht="12.75" customHeight="1">
      <c r="A74" s="115"/>
      <c r="B74" s="115"/>
      <c r="C74" s="115"/>
      <c r="D74" s="115"/>
      <c r="E74" s="115"/>
      <c r="F74" s="115"/>
      <c r="G74" s="115"/>
      <c r="H74" s="58"/>
      <c r="I74" s="117">
        <f>IF(H74&gt;0,IF(H74=1,F12,IF(H74=2,F13,IF(H74=3,F14,IF(H74=4,F15,IF(H74=5,F16))))),"")</f>
      </c>
      <c r="J74" s="117"/>
      <c r="K74" s="117"/>
      <c r="L74" s="117"/>
      <c r="M74" s="115"/>
      <c r="N74" s="115"/>
      <c r="O74" s="115"/>
    </row>
    <row r="75" spans="1:15" ht="12.75" customHeight="1">
      <c r="A75" s="115"/>
      <c r="B75" s="115"/>
      <c r="C75" s="115"/>
      <c r="D75" s="115"/>
      <c r="E75" s="115"/>
      <c r="F75" s="115"/>
      <c r="G75" s="115"/>
      <c r="H75" s="58"/>
      <c r="I75" s="117">
        <f>IF(H75&gt;0,IF(H75=1,F12,IF(H75=2,F13,IF(H75=3,F14,IF(H75=4,F15,IF(H75=5,F16))))),"")</f>
      </c>
      <c r="J75" s="117"/>
      <c r="K75" s="117"/>
      <c r="L75" s="117"/>
      <c r="M75" s="115"/>
      <c r="N75" s="115"/>
      <c r="O75" s="115"/>
    </row>
    <row r="76" spans="1:15" ht="12.75" customHeight="1">
      <c r="A76" s="115"/>
      <c r="B76" s="115"/>
      <c r="C76" s="115"/>
      <c r="D76" s="115"/>
      <c r="E76" s="115"/>
      <c r="F76" s="115"/>
      <c r="G76" s="115"/>
      <c r="H76" s="58"/>
      <c r="I76" s="117">
        <f>IF(H76&gt;0,IF(H76=1,F12,IF(H76=2,F13,IF(H76=3,F14,IF(H76=4,F15,IF(H76=5,F16))))),"")</f>
      </c>
      <c r="J76" s="117"/>
      <c r="K76" s="117"/>
      <c r="L76" s="117"/>
      <c r="M76" s="115"/>
      <c r="N76" s="115"/>
      <c r="O76" s="115"/>
    </row>
    <row r="77" spans="1:15" ht="12.75" customHeight="1">
      <c r="A77" s="115"/>
      <c r="B77" s="115"/>
      <c r="C77" s="115"/>
      <c r="D77" s="115"/>
      <c r="E77" s="115"/>
      <c r="F77" s="115"/>
      <c r="G77" s="115"/>
      <c r="H77" s="58"/>
      <c r="I77" s="117">
        <f>IF(H77&gt;0,IF(H77=1,F12,IF(H77=2,F13,IF(H77=3,F14,IF(H77=4,F15,IF(H77=5,F16))))),"")</f>
      </c>
      <c r="J77" s="117"/>
      <c r="K77" s="117"/>
      <c r="L77" s="117"/>
      <c r="M77" s="115"/>
      <c r="N77" s="115"/>
      <c r="O77" s="115"/>
    </row>
    <row r="78" spans="1:15" ht="12.75" customHeight="1">
      <c r="A78" s="115"/>
      <c r="B78" s="115"/>
      <c r="C78" s="115"/>
      <c r="D78" s="115"/>
      <c r="E78" s="115"/>
      <c r="F78" s="115"/>
      <c r="G78" s="115"/>
      <c r="H78" s="58"/>
      <c r="I78" s="117">
        <f>IF(H78&gt;0,IF(H78=1,F12,IF(H78=2,F13,IF(H78=3,F14,IF(H78=4,F15,IF(H78=5,F16))))),"")</f>
      </c>
      <c r="J78" s="117"/>
      <c r="K78" s="117"/>
      <c r="L78" s="117"/>
      <c r="M78" s="115"/>
      <c r="N78" s="115"/>
      <c r="O78" s="115"/>
    </row>
    <row r="79" spans="1:15" ht="12.75" customHeight="1">
      <c r="A79" s="115"/>
      <c r="B79" s="115"/>
      <c r="C79" s="115"/>
      <c r="D79" s="115"/>
      <c r="E79" s="115"/>
      <c r="F79" s="115"/>
      <c r="G79" s="115"/>
      <c r="H79" s="58"/>
      <c r="I79" s="117">
        <f>IF(H79&gt;0,IF(H79=1,F12,IF(H79=2,F13,IF(H79=3,F14,IF(H79=4,F15,IF(H79=5,F16))))),"")</f>
      </c>
      <c r="J79" s="117"/>
      <c r="K79" s="117"/>
      <c r="L79" s="117"/>
      <c r="M79" s="115"/>
      <c r="N79" s="115"/>
      <c r="O79" s="115"/>
    </row>
    <row r="80" spans="1:15" ht="16.5" customHeight="1">
      <c r="A80" s="118" t="s">
        <v>50</v>
      </c>
      <c r="B80" s="118"/>
      <c r="C80" s="118"/>
      <c r="D80" s="118"/>
      <c r="E80" s="118"/>
      <c r="F80" s="118"/>
      <c r="G80" s="118"/>
      <c r="H80" s="118"/>
      <c r="I80" s="118"/>
      <c r="J80" s="118"/>
      <c r="K80" s="118"/>
      <c r="L80" s="118"/>
      <c r="M80" s="119">
        <f>SUM(M68:M79)</f>
        <v>302000</v>
      </c>
      <c r="N80" s="119"/>
      <c r="O80" s="119"/>
    </row>
    <row r="81" ht="11.25" customHeight="1"/>
    <row r="82" ht="16.5" customHeight="1"/>
    <row r="83" spans="1:10" ht="24" customHeight="1">
      <c r="A83" s="57" t="s">
        <v>51</v>
      </c>
      <c r="J83" s="3"/>
    </row>
    <row r="84" spans="1:15" ht="19.5" customHeight="1">
      <c r="A84" s="120" t="s">
        <v>52</v>
      </c>
      <c r="B84" s="120"/>
      <c r="C84" s="120"/>
      <c r="D84" s="120"/>
      <c r="E84" s="120"/>
      <c r="F84" s="120"/>
      <c r="G84" s="120"/>
      <c r="H84" s="114" t="s">
        <v>53</v>
      </c>
      <c r="I84" s="114"/>
      <c r="J84" s="114"/>
      <c r="K84" s="114"/>
      <c r="L84" s="114"/>
      <c r="M84" s="114" t="s">
        <v>48</v>
      </c>
      <c r="N84" s="114"/>
      <c r="O84" s="114"/>
    </row>
    <row r="85" spans="1:15" ht="16.5" customHeight="1">
      <c r="A85" s="115" t="s">
        <v>54</v>
      </c>
      <c r="B85" s="115"/>
      <c r="C85" s="115"/>
      <c r="D85" s="115"/>
      <c r="E85" s="115"/>
      <c r="F85" s="115"/>
      <c r="G85" s="115"/>
      <c r="H85" s="58">
        <v>2</v>
      </c>
      <c r="I85" s="117" t="str">
        <f>IF(H85&gt;0,IF(H85=1,F12,IF(H85=2,F13,IF(H85=3,F14,IF(H85=4,F15,IF(H85=5,F16))))),"")</f>
        <v>Facultad ...</v>
      </c>
      <c r="J85" s="117"/>
      <c r="K85" s="117"/>
      <c r="L85" s="117"/>
      <c r="M85" s="115">
        <v>3000</v>
      </c>
      <c r="N85" s="115"/>
      <c r="O85" s="115"/>
    </row>
    <row r="86" spans="1:15" ht="16.5" customHeight="1">
      <c r="A86" s="115"/>
      <c r="B86" s="115"/>
      <c r="C86" s="115"/>
      <c r="D86" s="115"/>
      <c r="E86" s="115"/>
      <c r="F86" s="115"/>
      <c r="G86" s="115"/>
      <c r="H86" s="58"/>
      <c r="I86" s="117">
        <f>IF(H86&gt;0,IF(H86=1,F12,IF(H86=2,F13,IF(H86=3,F14,IF(H86=4,F15,IF(H86=5,F16))))),"")</f>
      </c>
      <c r="J86" s="117"/>
      <c r="K86" s="117"/>
      <c r="L86" s="117"/>
      <c r="M86" s="115"/>
      <c r="N86" s="115"/>
      <c r="O86" s="115"/>
    </row>
    <row r="87" spans="1:15" ht="16.5" customHeight="1">
      <c r="A87" s="115"/>
      <c r="B87" s="115"/>
      <c r="C87" s="115"/>
      <c r="D87" s="115"/>
      <c r="E87" s="115"/>
      <c r="F87" s="115"/>
      <c r="G87" s="115"/>
      <c r="H87" s="58"/>
      <c r="I87" s="117">
        <f>IF(H87&gt;0,IF(H87=1,F12,IF(H87=2,F13,IF(H87=3,F14,IF(H87=4,F15,IF(H87=5,F16))))),"")</f>
      </c>
      <c r="J87" s="117"/>
      <c r="K87" s="117"/>
      <c r="L87" s="117"/>
      <c r="M87" s="115"/>
      <c r="N87" s="115"/>
      <c r="O87" s="115"/>
    </row>
    <row r="88" spans="1:15" ht="16.5" customHeight="1">
      <c r="A88" s="115"/>
      <c r="B88" s="115"/>
      <c r="C88" s="115"/>
      <c r="D88" s="115"/>
      <c r="E88" s="115"/>
      <c r="F88" s="115"/>
      <c r="G88" s="115"/>
      <c r="H88" s="58"/>
      <c r="I88" s="117">
        <f>IF(H88&gt;0,IF(H88=1,F12,IF(H88=2,F13,IF(H88=3,F14,IF(H88=4,F15,IF(H88=5,F16))))),"")</f>
      </c>
      <c r="J88" s="117"/>
      <c r="K88" s="117"/>
      <c r="L88" s="117"/>
      <c r="M88" s="115"/>
      <c r="N88" s="115"/>
      <c r="O88" s="115"/>
    </row>
    <row r="89" spans="1:15" ht="16.5" customHeight="1">
      <c r="A89" s="115"/>
      <c r="B89" s="115"/>
      <c r="C89" s="115"/>
      <c r="D89" s="115"/>
      <c r="E89" s="115"/>
      <c r="F89" s="115"/>
      <c r="G89" s="115"/>
      <c r="H89" s="58"/>
      <c r="I89" s="117">
        <f>IF(H89&gt;0,IF(H89=1,F12,IF(H89=2,F13,IF(H89=3,F14,IF(H89=4,F15,IF(H89=5,F16))))),"")</f>
      </c>
      <c r="J89" s="117"/>
      <c r="K89" s="117"/>
      <c r="L89" s="117"/>
      <c r="M89" s="115"/>
      <c r="N89" s="115"/>
      <c r="O89" s="115"/>
    </row>
    <row r="90" spans="1:15" ht="16.5" customHeight="1">
      <c r="A90" s="115"/>
      <c r="B90" s="115"/>
      <c r="C90" s="115"/>
      <c r="D90" s="115"/>
      <c r="E90" s="115"/>
      <c r="F90" s="115"/>
      <c r="G90" s="115"/>
      <c r="H90" s="58"/>
      <c r="I90" s="117">
        <f>IF(H90&gt;0,IF(H90=1,F12,IF(H90=2,F13,IF(H90=3,F14,IF(H90=4,F15,IF(H90=5,F16))))),"")</f>
      </c>
      <c r="J90" s="117"/>
      <c r="K90" s="117"/>
      <c r="L90" s="117"/>
      <c r="M90" s="115"/>
      <c r="N90" s="115"/>
      <c r="O90" s="115"/>
    </row>
    <row r="91" spans="1:15" ht="12.75" customHeight="1">
      <c r="A91" s="115"/>
      <c r="B91" s="115"/>
      <c r="C91" s="115"/>
      <c r="D91" s="115"/>
      <c r="E91" s="115"/>
      <c r="F91" s="115"/>
      <c r="G91" s="115"/>
      <c r="H91" s="58"/>
      <c r="I91" s="117">
        <f>IF(H91&gt;0,IF(H91=1,F12,IF(H91=2,F13,IF(H91=3,F14,IF(H91=4,F15,IF(H91=5,F16))))),"")</f>
      </c>
      <c r="J91" s="117"/>
      <c r="K91" s="117"/>
      <c r="L91" s="117"/>
      <c r="M91" s="115"/>
      <c r="N91" s="115"/>
      <c r="O91" s="115"/>
    </row>
    <row r="92" spans="1:15" ht="12.75" customHeight="1">
      <c r="A92" s="115"/>
      <c r="B92" s="115"/>
      <c r="C92" s="115"/>
      <c r="D92" s="115"/>
      <c r="E92" s="115"/>
      <c r="F92" s="115"/>
      <c r="G92" s="115"/>
      <c r="H92" s="58"/>
      <c r="I92" s="117">
        <f>IF(H92&gt;0,IF(H92=1,F12,IF(H92=2,F13,IF(H92=3,F14,IF(H92=4,F15,IF(H92=5,F16))))),"")</f>
      </c>
      <c r="J92" s="117"/>
      <c r="K92" s="117"/>
      <c r="L92" s="117"/>
      <c r="M92" s="115"/>
      <c r="N92" s="115"/>
      <c r="O92" s="115"/>
    </row>
    <row r="93" spans="1:15" ht="16.5" customHeight="1">
      <c r="A93" s="123" t="s">
        <v>55</v>
      </c>
      <c r="B93" s="123"/>
      <c r="C93" s="123"/>
      <c r="D93" s="123"/>
      <c r="E93" s="123"/>
      <c r="F93" s="123"/>
      <c r="G93" s="123"/>
      <c r="H93" s="123"/>
      <c r="I93" s="123"/>
      <c r="J93" s="123"/>
      <c r="K93" s="123"/>
      <c r="L93" s="123"/>
      <c r="M93" s="124">
        <f>SUM(M85:M92)</f>
        <v>3000</v>
      </c>
      <c r="N93" s="124"/>
      <c r="O93" s="124"/>
    </row>
    <row r="95" ht="20.25" customHeight="1"/>
    <row r="96" ht="12" customHeight="1"/>
    <row r="97" spans="1:15" ht="20.25" customHeight="1">
      <c r="A97" s="89" t="s">
        <v>56</v>
      </c>
      <c r="B97" s="89"/>
      <c r="C97" s="89"/>
      <c r="D97" s="89"/>
      <c r="E97" s="89"/>
      <c r="F97" s="89"/>
      <c r="G97" s="89"/>
      <c r="H97" s="89"/>
      <c r="I97" s="89"/>
      <c r="J97" s="89"/>
      <c r="K97" s="89"/>
      <c r="L97" s="89"/>
      <c r="M97" s="89"/>
      <c r="N97" s="89"/>
      <c r="O97" s="89"/>
    </row>
    <row r="98" ht="20.25" customHeight="1"/>
    <row r="99" spans="2:14" ht="20.25" customHeight="1">
      <c r="B99" s="125" t="s">
        <v>57</v>
      </c>
      <c r="C99" s="125"/>
      <c r="D99" s="125"/>
      <c r="E99" s="125"/>
      <c r="F99" s="125"/>
      <c r="G99" s="125" t="s">
        <v>58</v>
      </c>
      <c r="H99" s="125"/>
      <c r="I99" s="125" t="s">
        <v>45</v>
      </c>
      <c r="J99" s="125"/>
      <c r="K99" s="125" t="s">
        <v>51</v>
      </c>
      <c r="L99" s="125"/>
      <c r="M99" s="125" t="s">
        <v>27</v>
      </c>
      <c r="N99" s="125"/>
    </row>
    <row r="100" spans="1:14" ht="20.25" customHeight="1">
      <c r="A100" s="3"/>
      <c r="B100" s="59">
        <v>1</v>
      </c>
      <c r="C100" s="126" t="str">
        <f>F12</f>
        <v>Espacio Interdisciplinario (UDELAR)</v>
      </c>
      <c r="D100" s="126"/>
      <c r="E100" s="126"/>
      <c r="F100" s="126"/>
      <c r="G100" s="121">
        <f>IF(A24=1,L24,0)+IF(A25=1,L25,0)+IF(A26=1,L26,0)+IF(A27=1,L27,0)+IF(A28=1,L28,0)+IF(A29=1,L29,0)+IF(A30=1,L30,0)+IF(D35=1,L35,0)+IF(D36=1,L36,0)+IF(D37=1,L37,0)+IF(D38=1,L38,0)+IF(D39=1,L39,0)+IF(D40=1,L40,0)+IF(D41=1,L41,0)+IF(E46=1,M46,0)+IF(E47=1,M47,0)+IF(E48=1,M48,0)+IF(E49=1,M49,0)+IF(E50=1,M50,0)+IF(E51=1,M51,0)+IF(E52=1,M52,0)+IF(E53=1,M53,0)+IF(E54=1,M54,0)</f>
        <v>150044.944053774</v>
      </c>
      <c r="H100" s="121"/>
      <c r="I100" s="121">
        <f>IF(H68=1,M68,0)+IF(H69=1,M69,0)+IF(H70=1,M70,0)+IF(H71=1,M71,0)+IF(H72=1,M72,0)+IF(H73=1,M73,0)+IF(H74=1,M74,0)+IF(H75=1,M75,0)+IF(H76=1,M76,0)+IF(H77=1,M77,0)+IF(H78=1,M78,0)+IF(H79=1,M79,0)</f>
        <v>2000</v>
      </c>
      <c r="J100" s="121"/>
      <c r="K100" s="121">
        <f>IF(H85=1,M85,0)+IF(H86=1,M86,0)+IF(H87=1,M87,0)+IF(H88=1,M88,0)+IF(H89=1,M89,0)+IF(H90=1,M90,0)+IF(H91=1,M91,0)+IF(H92=1,M92,0)</f>
        <v>0</v>
      </c>
      <c r="L100" s="121"/>
      <c r="M100" s="122">
        <f>SUM(G100:K100)</f>
        <v>152044.944053774</v>
      </c>
      <c r="N100" s="122"/>
    </row>
    <row r="101" spans="1:14" ht="20.25" customHeight="1">
      <c r="A101" s="3"/>
      <c r="B101" s="59">
        <v>2</v>
      </c>
      <c r="C101" s="126" t="str">
        <f>IF(F13&gt;0,F13,"")</f>
        <v>Facultad ...</v>
      </c>
      <c r="D101" s="126"/>
      <c r="E101" s="126"/>
      <c r="F101" s="126"/>
      <c r="G101" s="121">
        <f>IF(A24=2,L24,0)+IF(A25=2,L25,0)+IF(A26=2,L26,0)+IF(A27=2,L27,0)+IF(A28=2,L28,0)+IF(A29=2,L29,0)+IF(A30=2,L30,0)+IF(D35=2,L35,0)+IF(D36=2,L36,0)+IF(D37=2,L37,0)+IF(D38=2,L38,0)+IF(D39=2,L39,0)+IF(D40=2,L40,0)+IF(D41=2,L41,0)+IF(E47=2,M47,0)+IF(E48=2,M48,0)+IF(E49=2,M49,0)+IF(E50=2,M50,0)+IF(E51=2,M51,0)+IF(E52=2,M52,0)+IF(E53=2,M53,0)+IF(E54=2,M54,0)+IF(E46=2,M46,0)</f>
        <v>122273.9791463545</v>
      </c>
      <c r="H101" s="121"/>
      <c r="I101" s="121">
        <f>IF(H68=2,M68,0)+IF(H69=2,M69,0)+IF(H70=2,M70,0)+IF(H71=2,M71,0)+IF(H72=2,M72,0)+IF(H73=2,M73,0)+IF(H74=2,M74,0)+IF(H75=2,M75,0)+IF(H76=2,M76,0)+IF(H77=2,M77,0)+IF(H78=2,M78,0)+IF(H79=2,M79,0)</f>
        <v>300000</v>
      </c>
      <c r="J101" s="121"/>
      <c r="K101" s="121">
        <f>IF(H85=2,M85,0)+IF(H86=2,M86,0)+IF(H87=2,M87,0)+IF(H88=2,M88,0)+IF(H89=2,M89,0)+IF(H90=2,M90,0)+IF(H91=2,M91,0)+IF(H92=2,M92,0)</f>
        <v>3000</v>
      </c>
      <c r="L101" s="121"/>
      <c r="M101" s="122">
        <f>SUM(G101:K101)</f>
        <v>425273.9791463545</v>
      </c>
      <c r="N101" s="122"/>
    </row>
    <row r="102" spans="1:14" ht="18.75" customHeight="1">
      <c r="A102" s="3"/>
      <c r="B102" s="59">
        <v>3</v>
      </c>
      <c r="C102" s="126">
        <f>IF(F14&gt;0,F14,"")</f>
      </c>
      <c r="D102" s="126"/>
      <c r="E102" s="126"/>
      <c r="F102" s="126"/>
      <c r="G102" s="121">
        <f>IF(A24=3,L24,0)+IF(A25=3,L25,0)+IF(A26=3,L26,0)+IF(A27=3,L27,0)+IF(A28=3,L28,0)+IF(A29=3,L29,0)+IF(A30=3,L30,0)+IF(D35=3,L35,0)+IF(D36=3,L36,0)+IF(D37=3,L37,0)+IF(D38=3,L38,0)+IF(D39=3,L39,0)+IF(D40=3,L40,0)+IF(D41=3,L41,0)+IF(E46=3,M46,0)+IF(E47=3,M47,0)+IF(E48=3,M48,0)+IF(E49=3,M49,0)+IF(E50=3,M50,0)+IF(E51=3,M51,0)+IF(E52=3,M52,0)+IF(E53=3,M53,0)+IF(E54=3,M54,0)</f>
        <v>0</v>
      </c>
      <c r="H102" s="121"/>
      <c r="I102" s="121">
        <f>IF(H68=3,M68,0)+IF(H69=3,M69,0)+IF(H70=3,M70,0)+IF(H71=3,M71,0)+IF(H72=3,M72,0)+IF(H73=3,M73,0)+IF(H74=3,M74,0)+IF(H75=3,M75,0)+IF(H76=3,M76,0)+IF(H77=3,M77,0)+IF(H78=3,M78,0)+IF(H79=3,M79,0)</f>
        <v>0</v>
      </c>
      <c r="J102" s="121"/>
      <c r="K102" s="121">
        <f>IF(H85=3,M85,0)+IF(H86=3,M86,0)+IF(H87=3,M87,0)+IF(H88=3,M88,0)+IF(H89=3,M89,0)+IF(H90=3,M90,0)+IF(H91=3,M91,0)+IF(H92=3,M92,0)</f>
        <v>0</v>
      </c>
      <c r="L102" s="121"/>
      <c r="M102" s="122">
        <f>SUM(G102:K102)</f>
        <v>0</v>
      </c>
      <c r="N102" s="122"/>
    </row>
    <row r="103" spans="1:14" ht="18" customHeight="1">
      <c r="A103" s="3"/>
      <c r="B103" s="59">
        <v>4</v>
      </c>
      <c r="C103" s="126">
        <f>IF(F15&gt;0,F15,"")</f>
      </c>
      <c r="D103" s="126"/>
      <c r="E103" s="126"/>
      <c r="F103" s="126"/>
      <c r="G103" s="121">
        <f>IF(A24=4,L24,0)+IF(A25=4,L25,0)+IF(A26=4,L26,0)+IF(A27=4,L27,0)+IF(A28=4,L28,0)+IF(A29=4,L29,0)+IF(A30=4,L30,0)+IF(D38=4,L38,0)+IF(D39=4,L39,0)+IF(D40=4,L40,0)+IF(D41=4,L41,0)+IF(D37=4,L37,0)+IF(D36=4,L36,0)+IF(D35=4,L35,0)+IF(E49=4,M49,0)+IF(E50=4,M50,0)+IF(E51=4,M51,0)+IF(E52=4,M52,0)+IF(E53=4,M53,0)+IF(E54=4,M54,0)+IF(E48=4,M48,0)+IF(E47=4,M47,0)+IF(E46=4,M46,0)</f>
        <v>0</v>
      </c>
      <c r="H103" s="121"/>
      <c r="I103" s="121">
        <f>IF(H68=4,M68,0)+IF(H69=4,M69,0)+IF(H70=4,M70,0)+IF(H71=4,M71,0)+IF(H72=4,M72,0)+IF(H73=4,M73,0)+IF(H74=4,M74,0)+IF(H75=4,M75,0)+IF(H76=4,M76,0)+IF(H77=4,M77,0)+IF(H78=4,M78,0)+IF(H79=4,M79,0)</f>
        <v>0</v>
      </c>
      <c r="J103" s="121"/>
      <c r="K103" s="121">
        <f>IF(H85=4,M85,0)+IF(H86=4,M86,0)+IF(H87=4,M87,0)+IF(H88=4,M88,0)+IF(H89=4,M89,0)+IF(H90=4,M90,0)+IF(H91=4,M91,0)+IF(H92=4,M92,0)</f>
        <v>0</v>
      </c>
      <c r="L103" s="121"/>
      <c r="M103" s="122">
        <f>SUM(G103:K103)</f>
        <v>0</v>
      </c>
      <c r="N103" s="122"/>
    </row>
    <row r="104" spans="1:14" ht="17.25" customHeight="1">
      <c r="A104" s="3"/>
      <c r="B104" s="59">
        <v>5</v>
      </c>
      <c r="C104" s="126">
        <f>IF(F16&gt;0,F16,"")</f>
      </c>
      <c r="D104" s="126"/>
      <c r="E104" s="126"/>
      <c r="F104" s="126"/>
      <c r="G104" s="121">
        <f>IF(A24=5,L24,0)+IF(A25=5,L25,0)+IF(A26=5,L26,0)+IF(A27=5,L27,0)+IF(A28=5,L28,0)+IF(A29=5,L29,0)+IF(A30=5,L30,0)+IF(D39=5,L39,0)+IF(D40=5,L40,0)+IF(D41=5,L41,0)+IF(D38=5,L38,0)+IF(D37=5,L37,0)+IF(D36=5,L36,0)+IF(D35=5,L35,0)+IF(E50=5,M50,0)+IF(E51=5,M51,0)+IF(E52=5,M52,0)+IF(E53=5,M53,0)+IF(E54=5,M54,0)+IF(E49=5,M49,0)+IF(E48=5,M48,0)+IF(E47=5,M47,0)+IF(E46=5,M46,0)</f>
        <v>0</v>
      </c>
      <c r="H104" s="121"/>
      <c r="I104" s="121">
        <f>IF(H68=5,M68,0)+IF(H69=5,M69,0)+IF(H70=5,M70,0)+IF(H71=5,M71,0)+IF(H72=5,M72,0)+IF(H73=5,M73,0)+IF(H74=5,M74,0)+IF(H75=5,M75,0)+IF(H76=5,M76,0)+IF(H77=5,M77,0)+IF(H78=5,M78,0)+IF(H79=5,M79,0)</f>
        <v>0</v>
      </c>
      <c r="J104" s="121"/>
      <c r="K104" s="121">
        <f>IF(H85=5,M85,0)+IF(H86=5,M86,0)+IF(H87=5,M87,0)+IF(H88=5,M88,0)+IF(H89=5,M89,0)+IF(H90=5,M90,0)+IF(H91=5,M91,0)+IF(H92=5,M92,0)</f>
        <v>0</v>
      </c>
      <c r="L104" s="121"/>
      <c r="M104" s="122">
        <f>SUM(G104:K104)</f>
        <v>0</v>
      </c>
      <c r="N104" s="122"/>
    </row>
    <row r="105" spans="2:14" ht="33.75" customHeight="1">
      <c r="B105" s="125" t="s">
        <v>59</v>
      </c>
      <c r="C105" s="125"/>
      <c r="D105" s="125"/>
      <c r="E105" s="125"/>
      <c r="F105" s="125"/>
      <c r="G105" s="127">
        <f>SUM(G100:G104)</f>
        <v>272318.9232001285</v>
      </c>
      <c r="H105" s="127"/>
      <c r="I105" s="127">
        <f>SUM(I100:I104)</f>
        <v>302000</v>
      </c>
      <c r="J105" s="127"/>
      <c r="K105" s="127">
        <f>SUM(K100:K104)</f>
        <v>3000</v>
      </c>
      <c r="L105" s="127"/>
      <c r="M105" s="128">
        <f>SUM(M100:M104)</f>
        <v>577318.9232001285</v>
      </c>
      <c r="N105" s="128"/>
    </row>
    <row r="106" ht="12.75">
      <c r="L106" s="60">
        <f>SUM(G105:K105)</f>
        <v>577318.9232001285</v>
      </c>
    </row>
    <row r="107" ht="24.75" customHeight="1">
      <c r="I107" s="61">
        <f>IF(SUM(G105:K105)&gt;2300000,"ATENCIÓN: excede monto máximo permitido",IF(M105&lt;&gt;SUM(M93,M80,G62),"ATENCIÓN: revise asignación de fondos a servicios",""))</f>
      </c>
    </row>
    <row r="108" ht="36" customHeight="1">
      <c r="D108" s="62" t="s">
        <v>60</v>
      </c>
    </row>
    <row r="109" ht="51.75" customHeight="1">
      <c r="D109" s="62" t="s">
        <v>61</v>
      </c>
    </row>
    <row r="110" spans="1:4" ht="17.25" customHeight="1">
      <c r="A110" s="129"/>
      <c r="B110" s="129"/>
      <c r="D110" s="62"/>
    </row>
    <row r="111" spans="1:4" ht="15">
      <c r="A111" s="129"/>
      <c r="B111" s="129"/>
      <c r="D111" s="62"/>
    </row>
    <row r="112" spans="1:4" ht="12.75">
      <c r="A112" s="129"/>
      <c r="B112" s="129"/>
      <c r="D112" s="3"/>
    </row>
    <row r="114" spans="1:10" ht="12.75">
      <c r="A114" s="129"/>
      <c r="B114" s="129"/>
      <c r="J114" s="3"/>
    </row>
    <row r="115" spans="9:10" ht="12.75">
      <c r="I115" s="3"/>
      <c r="J115" s="3"/>
    </row>
    <row r="116" ht="84" customHeight="1">
      <c r="H116" s="3"/>
    </row>
    <row r="117" ht="12.75">
      <c r="H117" s="3"/>
    </row>
    <row r="124" spans="2:7" ht="12.75">
      <c r="B124"/>
      <c r="C124"/>
      <c r="D124"/>
      <c r="E124"/>
      <c r="F124"/>
      <c r="G124"/>
    </row>
    <row r="125" spans="2:7" ht="18">
      <c r="B125" s="74" t="s">
        <v>62</v>
      </c>
      <c r="C125" s="75"/>
      <c r="D125" s="74"/>
      <c r="E125" s="74"/>
      <c r="F125" s="74">
        <v>2020</v>
      </c>
      <c r="G125" s="76"/>
    </row>
    <row r="126" spans="2:7" ht="12.75">
      <c r="B126" s="77"/>
      <c r="C126" s="78"/>
      <c r="D126" s="77"/>
      <c r="E126" s="77"/>
      <c r="F126" s="77"/>
      <c r="G126" s="77"/>
    </row>
    <row r="127" spans="2:7" ht="12.75">
      <c r="B127" s="79"/>
      <c r="C127" s="80" t="s">
        <v>63</v>
      </c>
      <c r="D127" s="80" t="s">
        <v>64</v>
      </c>
      <c r="E127" s="80" t="s">
        <v>65</v>
      </c>
      <c r="F127" s="80" t="s">
        <v>66</v>
      </c>
      <c r="G127" s="80" t="s">
        <v>67</v>
      </c>
    </row>
    <row r="128" spans="2:7" ht="12.75">
      <c r="B128" s="81" t="s">
        <v>68</v>
      </c>
      <c r="C128" s="81">
        <v>1</v>
      </c>
      <c r="D128" s="81">
        <v>2</v>
      </c>
      <c r="E128" s="81">
        <v>3</v>
      </c>
      <c r="F128" s="81">
        <v>4</v>
      </c>
      <c r="G128" s="81">
        <v>5</v>
      </c>
    </row>
    <row r="129" spans="2:7" ht="12.75">
      <c r="B129" s="81">
        <v>3</v>
      </c>
      <c r="C129" s="82">
        <v>2914.43</v>
      </c>
      <c r="D129" s="82">
        <v>3600.28</v>
      </c>
      <c r="E129" s="82">
        <v>4286.13</v>
      </c>
      <c r="F129" s="82">
        <v>4873.98</v>
      </c>
      <c r="G129" s="82">
        <v>5461.84</v>
      </c>
    </row>
    <row r="130" spans="2:7" ht="12.75">
      <c r="B130" s="81">
        <v>4</v>
      </c>
      <c r="C130" s="82">
        <v>3567.55</v>
      </c>
      <c r="D130" s="82">
        <v>4482</v>
      </c>
      <c r="E130" s="82">
        <v>5396.53</v>
      </c>
      <c r="F130" s="82">
        <v>6180.31</v>
      </c>
      <c r="G130" s="82">
        <v>6964.1</v>
      </c>
    </row>
    <row r="131" spans="2:7" ht="12.75">
      <c r="B131" s="81">
        <v>5</v>
      </c>
      <c r="C131" s="82">
        <v>4220.81</v>
      </c>
      <c r="D131" s="82">
        <v>5363.85</v>
      </c>
      <c r="E131" s="82">
        <v>6506.9</v>
      </c>
      <c r="F131" s="82">
        <v>7486.69</v>
      </c>
      <c r="G131" s="82">
        <v>8466.48</v>
      </c>
    </row>
    <row r="132" spans="2:7" ht="12.75">
      <c r="B132" s="81">
        <v>6</v>
      </c>
      <c r="C132" s="82">
        <v>4873.93</v>
      </c>
      <c r="D132" s="82">
        <v>6245.58</v>
      </c>
      <c r="E132" s="82">
        <v>7617.3</v>
      </c>
      <c r="F132" s="82">
        <v>8793.02</v>
      </c>
      <c r="G132" s="82">
        <v>9968.73</v>
      </c>
    </row>
    <row r="133" spans="2:7" ht="12.75">
      <c r="B133" s="81">
        <v>7</v>
      </c>
      <c r="C133" s="82">
        <v>5527.13</v>
      </c>
      <c r="D133" s="82">
        <v>7127.43</v>
      </c>
      <c r="E133" s="82">
        <v>8727.75</v>
      </c>
      <c r="F133" s="82">
        <v>10099.45</v>
      </c>
      <c r="G133" s="82">
        <v>11216.4</v>
      </c>
    </row>
    <row r="134" spans="2:7" ht="12.75">
      <c r="B134" s="81">
        <v>8</v>
      </c>
      <c r="C134" s="82">
        <v>6180.31</v>
      </c>
      <c r="D134" s="82">
        <v>8009.23</v>
      </c>
      <c r="E134" s="82">
        <v>9838.07</v>
      </c>
      <c r="F134" s="82">
        <v>11146.59</v>
      </c>
      <c r="G134" s="82">
        <v>12818.6</v>
      </c>
    </row>
    <row r="135" spans="2:7" ht="12.75">
      <c r="B135" s="81">
        <v>9</v>
      </c>
      <c r="C135" s="82">
        <v>6833.51</v>
      </c>
      <c r="D135" s="82">
        <v>8891</v>
      </c>
      <c r="E135" s="82">
        <v>10659.02</v>
      </c>
      <c r="F135" s="82">
        <v>12539.99</v>
      </c>
      <c r="G135" s="82">
        <v>14420.99</v>
      </c>
    </row>
    <row r="136" spans="2:7" ht="12.75">
      <c r="B136" s="81">
        <v>10</v>
      </c>
      <c r="C136" s="82">
        <v>7659.27</v>
      </c>
      <c r="D136" s="82">
        <v>10005.87</v>
      </c>
      <c r="E136" s="82">
        <v>12156.31</v>
      </c>
      <c r="F136" s="82">
        <v>14301.55</v>
      </c>
      <c r="G136" s="82">
        <v>16446.8</v>
      </c>
    </row>
    <row r="137" spans="2:7" ht="12.75">
      <c r="B137" s="81">
        <v>11</v>
      </c>
      <c r="C137" s="82">
        <v>8383.38</v>
      </c>
      <c r="D137" s="82">
        <v>10696.13</v>
      </c>
      <c r="E137" s="82">
        <v>13469.19</v>
      </c>
      <c r="F137" s="82">
        <v>15846.14</v>
      </c>
      <c r="G137" s="82">
        <v>18223.07</v>
      </c>
    </row>
    <row r="138" spans="2:7" ht="12.75">
      <c r="B138" s="81">
        <v>12</v>
      </c>
      <c r="C138" s="82">
        <v>9107.46</v>
      </c>
      <c r="D138" s="82">
        <v>11738.68</v>
      </c>
      <c r="E138" s="82">
        <v>14782.1</v>
      </c>
      <c r="F138" s="82">
        <v>17390.73</v>
      </c>
      <c r="G138" s="82">
        <v>19999.33</v>
      </c>
    </row>
    <row r="139" spans="2:7" ht="12.75">
      <c r="B139" s="81">
        <v>13</v>
      </c>
      <c r="C139" s="82">
        <v>9831.54</v>
      </c>
      <c r="D139" s="82">
        <v>12781.36</v>
      </c>
      <c r="E139" s="82">
        <v>16095.06</v>
      </c>
      <c r="F139" s="82">
        <v>18935.29</v>
      </c>
      <c r="G139" s="82">
        <v>21775.55</v>
      </c>
    </row>
    <row r="140" spans="2:9" ht="12.75">
      <c r="B140" s="81">
        <v>14</v>
      </c>
      <c r="C140" s="82">
        <v>10239.9</v>
      </c>
      <c r="D140" s="82">
        <v>13823.93</v>
      </c>
      <c r="E140" s="82">
        <v>17407.89</v>
      </c>
      <c r="F140" s="82">
        <v>20479.88</v>
      </c>
      <c r="G140" s="82">
        <v>23551.87</v>
      </c>
      <c r="H140" s="63"/>
      <c r="I140" s="63"/>
    </row>
    <row r="141" spans="2:9" ht="18">
      <c r="B141" s="81">
        <v>15</v>
      </c>
      <c r="C141" s="82">
        <v>11173.8</v>
      </c>
      <c r="D141" s="82">
        <v>15084.69</v>
      </c>
      <c r="E141" s="82">
        <v>18995.49</v>
      </c>
      <c r="F141" s="82">
        <v>22347.63</v>
      </c>
      <c r="G141" s="82">
        <v>25699.78</v>
      </c>
      <c r="H141" s="64"/>
      <c r="I141" s="63"/>
    </row>
    <row r="142" spans="2:9" ht="12.75">
      <c r="B142" s="81">
        <v>16</v>
      </c>
      <c r="C142" s="82">
        <v>11957.41</v>
      </c>
      <c r="D142" s="82">
        <v>16142.46</v>
      </c>
      <c r="E142" s="82">
        <v>20327.54</v>
      </c>
      <c r="F142" s="82">
        <v>23914.74</v>
      </c>
      <c r="G142" s="82">
        <v>27501.98</v>
      </c>
      <c r="H142" s="65"/>
      <c r="I142" s="63"/>
    </row>
    <row r="143" spans="2:9" ht="12.75">
      <c r="B143" s="81">
        <v>17</v>
      </c>
      <c r="C143" s="82">
        <v>12740.98</v>
      </c>
      <c r="D143" s="82">
        <v>17200.39</v>
      </c>
      <c r="E143" s="82">
        <v>21659.72</v>
      </c>
      <c r="F143" s="82">
        <v>25482.02</v>
      </c>
      <c r="G143" s="82">
        <v>29304.31</v>
      </c>
      <c r="H143" s="66"/>
      <c r="I143" s="63"/>
    </row>
    <row r="144" spans="2:9" ht="12.75">
      <c r="B144" s="81">
        <v>18</v>
      </c>
      <c r="C144" s="82">
        <v>13524.61</v>
      </c>
      <c r="D144" s="82">
        <v>18258.25</v>
      </c>
      <c r="E144" s="82">
        <v>22991.85</v>
      </c>
      <c r="F144" s="82">
        <v>27049.25</v>
      </c>
      <c r="G144" s="82">
        <v>31106.7</v>
      </c>
      <c r="H144" s="67"/>
      <c r="I144" s="63"/>
    </row>
    <row r="145" spans="2:9" ht="12.75">
      <c r="B145" s="81">
        <v>19</v>
      </c>
      <c r="C145" s="82">
        <v>14308.27</v>
      </c>
      <c r="D145" s="82">
        <v>19316.15</v>
      </c>
      <c r="E145" s="82">
        <v>24324.03</v>
      </c>
      <c r="F145" s="82">
        <v>28616.53</v>
      </c>
      <c r="G145" s="82">
        <v>32908.98</v>
      </c>
      <c r="H145" s="68"/>
      <c r="I145" s="63"/>
    </row>
    <row r="146" spans="2:9" ht="18">
      <c r="B146" s="81">
        <v>20</v>
      </c>
      <c r="C146" s="82">
        <v>15817.05</v>
      </c>
      <c r="D146" s="82">
        <v>21666.64</v>
      </c>
      <c r="E146" s="82">
        <v>27587.98</v>
      </c>
      <c r="F146" s="82">
        <v>32411.35</v>
      </c>
      <c r="G146" s="82">
        <v>37311.92</v>
      </c>
      <c r="H146" s="68"/>
      <c r="I146" s="69"/>
    </row>
    <row r="147" spans="2:9" ht="12.75">
      <c r="B147" s="81">
        <v>21</v>
      </c>
      <c r="C147" s="82">
        <v>16916.37</v>
      </c>
      <c r="D147" s="82">
        <v>23166.13</v>
      </c>
      <c r="E147" s="82">
        <v>29499.48</v>
      </c>
      <c r="F147" s="82">
        <v>34654.09</v>
      </c>
      <c r="G147" s="82">
        <v>39893.65</v>
      </c>
      <c r="H147" s="68"/>
      <c r="I147" s="65"/>
    </row>
    <row r="148" spans="2:9" ht="12.75">
      <c r="B148" s="81">
        <v>22</v>
      </c>
      <c r="C148" s="82">
        <v>18016.69</v>
      </c>
      <c r="D148" s="82">
        <v>24672.51</v>
      </c>
      <c r="E148" s="82">
        <v>31420.15</v>
      </c>
      <c r="F148" s="82">
        <v>36910.36</v>
      </c>
      <c r="G148" s="82">
        <v>42494.87</v>
      </c>
      <c r="H148" s="68"/>
      <c r="I148" s="70"/>
    </row>
    <row r="149" spans="2:9" ht="12.75">
      <c r="B149" s="81">
        <v>23</v>
      </c>
      <c r="C149" s="82">
        <v>19120.93</v>
      </c>
      <c r="D149" s="82">
        <v>26186.57</v>
      </c>
      <c r="E149" s="82">
        <v>33342.02</v>
      </c>
      <c r="F149" s="82">
        <v>39174.98</v>
      </c>
      <c r="G149" s="82">
        <v>45094.12</v>
      </c>
      <c r="H149" s="71"/>
      <c r="I149" s="3"/>
    </row>
    <row r="150" spans="2:9" ht="12.75">
      <c r="B150" s="81">
        <v>24</v>
      </c>
      <c r="C150" s="82">
        <v>20226</v>
      </c>
      <c r="D150" s="82">
        <v>27701.98</v>
      </c>
      <c r="E150" s="82">
        <v>35273.97</v>
      </c>
      <c r="F150" s="82">
        <v>41437.85</v>
      </c>
      <c r="G150" s="82">
        <v>47703.07</v>
      </c>
      <c r="H150" s="71"/>
      <c r="I150" s="3"/>
    </row>
    <row r="151" spans="2:9" ht="12.75">
      <c r="B151" s="81">
        <v>25</v>
      </c>
      <c r="C151" s="82">
        <v>21335.15</v>
      </c>
      <c r="D151" s="82">
        <v>29218.05</v>
      </c>
      <c r="E151" s="82">
        <v>37204.06</v>
      </c>
      <c r="F151" s="82">
        <v>43709.03</v>
      </c>
      <c r="G151" s="82">
        <v>50317.57</v>
      </c>
      <c r="H151" s="71"/>
      <c r="I151" s="3"/>
    </row>
    <row r="152" spans="2:9" ht="12.75">
      <c r="B152" s="81">
        <v>26</v>
      </c>
      <c r="C152" s="82">
        <v>22446.75</v>
      </c>
      <c r="D152" s="82">
        <v>30739.92</v>
      </c>
      <c r="E152" s="82">
        <v>39141.37</v>
      </c>
      <c r="F152" s="82">
        <v>45985.19</v>
      </c>
      <c r="G152" s="82">
        <v>52937.75</v>
      </c>
      <c r="H152" s="71"/>
      <c r="I152" s="3"/>
    </row>
    <row r="153" spans="2:9" ht="12.75">
      <c r="B153" s="81">
        <v>27</v>
      </c>
      <c r="C153" s="82">
        <v>23558.92</v>
      </c>
      <c r="D153" s="82">
        <v>32262.44</v>
      </c>
      <c r="E153" s="82">
        <v>41086.66</v>
      </c>
      <c r="F153" s="82">
        <v>48266.51</v>
      </c>
      <c r="G153" s="82">
        <v>55563.9</v>
      </c>
      <c r="H153" s="71"/>
      <c r="I153" s="3"/>
    </row>
    <row r="154" spans="2:9" ht="12.75">
      <c r="B154" s="81">
        <v>28</v>
      </c>
      <c r="C154" s="82">
        <v>24675.46</v>
      </c>
      <c r="D154" s="82">
        <v>33790.94</v>
      </c>
      <c r="E154" s="82">
        <v>43029</v>
      </c>
      <c r="F154" s="82">
        <v>50552.67</v>
      </c>
      <c r="G154" s="82">
        <v>58195.64</v>
      </c>
      <c r="H154" s="71"/>
      <c r="I154" s="3"/>
    </row>
    <row r="155" spans="2:9" ht="12.75">
      <c r="B155" s="81">
        <v>29</v>
      </c>
      <c r="C155" s="82">
        <v>25794.61</v>
      </c>
      <c r="D155" s="82">
        <v>35325.91</v>
      </c>
      <c r="E155" s="82">
        <v>44979.21</v>
      </c>
      <c r="F155" s="82">
        <v>52843.99</v>
      </c>
      <c r="G155" s="82">
        <v>60833.29</v>
      </c>
      <c r="H155" s="71"/>
      <c r="I155" s="3"/>
    </row>
    <row r="156" spans="2:9" ht="12.75">
      <c r="B156" s="81">
        <v>30</v>
      </c>
      <c r="C156" s="82">
        <v>26916.13</v>
      </c>
      <c r="D156" s="82">
        <v>36861.33</v>
      </c>
      <c r="E156" s="82">
        <v>46937.61</v>
      </c>
      <c r="F156" s="82">
        <v>55144.86</v>
      </c>
      <c r="G156" s="82">
        <v>63481.98</v>
      </c>
      <c r="H156" s="71"/>
      <c r="I156" s="3"/>
    </row>
    <row r="157" spans="2:9" ht="12.75">
      <c r="B157" s="81">
        <v>31</v>
      </c>
      <c r="C157" s="82">
        <v>28643.25</v>
      </c>
      <c r="D157" s="82">
        <v>39225.96</v>
      </c>
      <c r="E157" s="82">
        <v>49947.94</v>
      </c>
      <c r="F157" s="82">
        <v>58676.61</v>
      </c>
      <c r="G157" s="82">
        <v>67553.38</v>
      </c>
      <c r="H157" s="71"/>
      <c r="I157" s="3"/>
    </row>
    <row r="158" spans="2:9" ht="12.75">
      <c r="B158" s="81">
        <v>32</v>
      </c>
      <c r="C158" s="82">
        <v>30371.91</v>
      </c>
      <c r="D158" s="82">
        <v>41592.57</v>
      </c>
      <c r="E158" s="82">
        <v>52969.87</v>
      </c>
      <c r="F158" s="82">
        <v>62226.77</v>
      </c>
      <c r="G158" s="82">
        <v>71634.39</v>
      </c>
      <c r="H158" s="71"/>
      <c r="I158" s="3"/>
    </row>
    <row r="159" spans="2:9" ht="12.75">
      <c r="B159" s="81">
        <v>33</v>
      </c>
      <c r="C159" s="82">
        <v>32107.2</v>
      </c>
      <c r="D159" s="82">
        <v>43972.07</v>
      </c>
      <c r="E159" s="82">
        <v>55989.81</v>
      </c>
      <c r="F159" s="82">
        <v>65780.19</v>
      </c>
      <c r="G159" s="82">
        <v>75724.95</v>
      </c>
      <c r="H159" s="71"/>
      <c r="I159" s="3"/>
    </row>
    <row r="160" spans="2:9" ht="12.75">
      <c r="B160" s="81">
        <v>34</v>
      </c>
      <c r="C160" s="82">
        <v>33846.7</v>
      </c>
      <c r="D160" s="82">
        <v>46353.54</v>
      </c>
      <c r="E160" s="82">
        <v>59021.4</v>
      </c>
      <c r="F160" s="82">
        <v>69336.1</v>
      </c>
      <c r="G160" s="82">
        <v>79825.1</v>
      </c>
      <c r="H160" s="71"/>
      <c r="I160" s="3"/>
    </row>
    <row r="161" spans="2:9" ht="12.75">
      <c r="B161" s="81">
        <v>35</v>
      </c>
      <c r="C161" s="82">
        <v>35587.29</v>
      </c>
      <c r="D161" s="82">
        <v>48736.47</v>
      </c>
      <c r="E161" s="82">
        <v>62060.04</v>
      </c>
      <c r="F161" s="82">
        <v>72912.11</v>
      </c>
      <c r="G161" s="82">
        <v>83927.86</v>
      </c>
      <c r="H161" s="71"/>
      <c r="I161" s="3"/>
    </row>
    <row r="162" spans="2:9" ht="12.75">
      <c r="B162" s="81">
        <v>36</v>
      </c>
      <c r="C162" s="82">
        <v>37334.83</v>
      </c>
      <c r="D162" s="82">
        <v>51128.88</v>
      </c>
      <c r="E162" s="82">
        <v>65105.65</v>
      </c>
      <c r="F162" s="82">
        <v>76483.95</v>
      </c>
      <c r="G162" s="82">
        <v>88053.97</v>
      </c>
      <c r="H162" s="71"/>
      <c r="I162" s="3"/>
    </row>
    <row r="163" spans="2:9" ht="12.75">
      <c r="B163" s="81">
        <v>37</v>
      </c>
      <c r="C163" s="82">
        <v>39083.28</v>
      </c>
      <c r="D163" s="82">
        <v>53522.42</v>
      </c>
      <c r="E163" s="82">
        <v>68152.7</v>
      </c>
      <c r="F163" s="82">
        <v>80070.41</v>
      </c>
      <c r="G163" s="82">
        <v>92183.37</v>
      </c>
      <c r="H163" s="71"/>
      <c r="I163" s="3"/>
    </row>
    <row r="164" spans="2:9" ht="12.75">
      <c r="B164" s="81">
        <v>38</v>
      </c>
      <c r="C164" s="82">
        <v>40839.18</v>
      </c>
      <c r="D164" s="82">
        <v>55930.89</v>
      </c>
      <c r="E164" s="82">
        <v>71218.43</v>
      </c>
      <c r="F164" s="82">
        <v>83672.1</v>
      </c>
      <c r="G164" s="82">
        <v>96313.27</v>
      </c>
      <c r="H164" s="71"/>
      <c r="I164" s="3"/>
    </row>
    <row r="165" spans="2:9" ht="12.75">
      <c r="B165" s="81">
        <v>39</v>
      </c>
      <c r="C165" s="82">
        <v>42599.26</v>
      </c>
      <c r="D165" s="82">
        <v>58340.28</v>
      </c>
      <c r="E165" s="82">
        <v>74285.46</v>
      </c>
      <c r="F165" s="82">
        <v>87268.2</v>
      </c>
      <c r="G165" s="82">
        <v>100470.04</v>
      </c>
      <c r="H165" s="71"/>
      <c r="I165" s="3"/>
    </row>
    <row r="166" spans="2:9" ht="12.75">
      <c r="B166" s="81">
        <v>40</v>
      </c>
      <c r="C166" s="82">
        <v>44359.57</v>
      </c>
      <c r="D166" s="82">
        <v>60750.19</v>
      </c>
      <c r="E166" s="82">
        <v>77353.01</v>
      </c>
      <c r="F166" s="82">
        <v>90887.44</v>
      </c>
      <c r="G166" s="82">
        <v>104618.45</v>
      </c>
      <c r="H166" s="71"/>
      <c r="I166" s="3"/>
    </row>
    <row r="167" spans="2:9" ht="12.75">
      <c r="B167" s="81">
        <v>41</v>
      </c>
      <c r="C167" s="82">
        <v>45468.55925</v>
      </c>
      <c r="D167" s="82">
        <v>62268.94475</v>
      </c>
      <c r="E167" s="82">
        <v>79286.83525</v>
      </c>
      <c r="F167" s="82">
        <v>93159.626</v>
      </c>
      <c r="G167" s="82">
        <v>107233.91125</v>
      </c>
      <c r="H167" s="71"/>
      <c r="I167" s="3"/>
    </row>
    <row r="168" spans="2:9" ht="12.75">
      <c r="B168" s="81">
        <v>42</v>
      </c>
      <c r="C168" s="82">
        <v>46577.5485</v>
      </c>
      <c r="D168" s="82">
        <v>63787.6995</v>
      </c>
      <c r="E168" s="82">
        <v>81220.6605</v>
      </c>
      <c r="F168" s="82">
        <v>95431.812</v>
      </c>
      <c r="G168" s="82">
        <v>109849.3725</v>
      </c>
      <c r="H168" s="71"/>
      <c r="I168" s="3"/>
    </row>
    <row r="169" spans="2:9" ht="12.75">
      <c r="B169" s="81">
        <v>43</v>
      </c>
      <c r="C169" s="82">
        <v>47686.53775</v>
      </c>
      <c r="D169" s="82">
        <v>65306.45425</v>
      </c>
      <c r="E169" s="82">
        <v>83154.48575</v>
      </c>
      <c r="F169" s="82">
        <v>97703.998</v>
      </c>
      <c r="G169" s="82">
        <v>112464.83375</v>
      </c>
      <c r="H169" s="71"/>
      <c r="I169" s="3"/>
    </row>
    <row r="170" spans="2:9" ht="12.75">
      <c r="B170" s="81">
        <v>44</v>
      </c>
      <c r="C170" s="82">
        <v>48795.527</v>
      </c>
      <c r="D170" s="82">
        <v>66825.209</v>
      </c>
      <c r="E170" s="82">
        <v>85088.311</v>
      </c>
      <c r="F170" s="82">
        <v>99976.184</v>
      </c>
      <c r="G170" s="82">
        <v>115080.295</v>
      </c>
      <c r="H170" s="71"/>
      <c r="I170" s="3"/>
    </row>
    <row r="171" spans="2:9" ht="12.75">
      <c r="B171" s="81">
        <v>45</v>
      </c>
      <c r="C171" s="82">
        <v>49904.51625</v>
      </c>
      <c r="D171" s="82">
        <v>68343.96375</v>
      </c>
      <c r="E171" s="82">
        <v>87022.13625</v>
      </c>
      <c r="F171" s="82">
        <v>102248.37</v>
      </c>
      <c r="G171" s="82">
        <v>117695.75625</v>
      </c>
      <c r="H171" s="71"/>
      <c r="I171" s="3"/>
    </row>
    <row r="172" spans="2:9" ht="12.75">
      <c r="B172" s="81">
        <v>46</v>
      </c>
      <c r="C172" s="82">
        <v>51013.5055</v>
      </c>
      <c r="D172" s="82">
        <v>69862.7185</v>
      </c>
      <c r="E172" s="82">
        <v>88955.9615</v>
      </c>
      <c r="F172" s="82">
        <v>104520.556</v>
      </c>
      <c r="G172" s="82">
        <v>120311.2175</v>
      </c>
      <c r="H172" s="71"/>
      <c r="I172" s="3"/>
    </row>
    <row r="173" spans="2:9" ht="12.75">
      <c r="B173" s="81">
        <v>47</v>
      </c>
      <c r="C173" s="82">
        <v>52122.49475</v>
      </c>
      <c r="D173" s="82">
        <v>71381.47325</v>
      </c>
      <c r="E173" s="82">
        <v>90889.78675</v>
      </c>
      <c r="F173" s="82">
        <v>106792.742</v>
      </c>
      <c r="G173" s="82">
        <v>122926.67875</v>
      </c>
      <c r="H173" s="71"/>
      <c r="I173" s="3"/>
    </row>
    <row r="174" spans="2:9" ht="12.75">
      <c r="B174" s="81">
        <v>48</v>
      </c>
      <c r="C174" s="82">
        <v>53231.484</v>
      </c>
      <c r="D174" s="82">
        <v>72900.228</v>
      </c>
      <c r="E174" s="82">
        <v>92823.612</v>
      </c>
      <c r="F174" s="82">
        <v>109064.928</v>
      </c>
      <c r="G174" s="82">
        <v>125542.14</v>
      </c>
      <c r="H174" s="71"/>
      <c r="I174" s="3"/>
    </row>
    <row r="175" spans="2:9" ht="12.75">
      <c r="B175" s="81">
        <v>49</v>
      </c>
      <c r="C175" s="82">
        <v>54340.47325</v>
      </c>
      <c r="D175" s="82">
        <v>74418.98275</v>
      </c>
      <c r="E175" s="82">
        <v>94757.43725</v>
      </c>
      <c r="F175" s="82">
        <v>111337.114</v>
      </c>
      <c r="G175" s="82">
        <v>128157.60125</v>
      </c>
      <c r="H175" s="71"/>
      <c r="I175" s="3"/>
    </row>
    <row r="176" spans="2:9" ht="12.75">
      <c r="B176" s="81">
        <v>50</v>
      </c>
      <c r="C176" s="82">
        <v>55449.4625</v>
      </c>
      <c r="D176" s="82">
        <v>75937.7375</v>
      </c>
      <c r="E176" s="82">
        <v>96691.2625</v>
      </c>
      <c r="F176" s="82">
        <v>113609.3</v>
      </c>
      <c r="G176" s="82">
        <v>130773.0625</v>
      </c>
      <c r="H176" s="71"/>
      <c r="I176" s="3"/>
    </row>
    <row r="177" spans="2:9" ht="12.75">
      <c r="B177" s="81">
        <v>51</v>
      </c>
      <c r="C177" s="82">
        <v>56558.45175</v>
      </c>
      <c r="D177" s="82">
        <v>77456.49225</v>
      </c>
      <c r="E177" s="82">
        <v>98625.08775</v>
      </c>
      <c r="F177" s="82">
        <v>115881.486</v>
      </c>
      <c r="G177" s="82">
        <v>133388.52375</v>
      </c>
      <c r="H177" s="71"/>
      <c r="I177" s="3"/>
    </row>
    <row r="178" spans="2:9" ht="12.75">
      <c r="B178" s="81">
        <v>52</v>
      </c>
      <c r="C178" s="82">
        <v>57667.441</v>
      </c>
      <c r="D178" s="82">
        <v>78975.247</v>
      </c>
      <c r="E178" s="82">
        <v>100558.913</v>
      </c>
      <c r="F178" s="82">
        <v>118153.672</v>
      </c>
      <c r="G178" s="82">
        <v>136003.985</v>
      </c>
      <c r="H178" s="71"/>
      <c r="I178" s="3"/>
    </row>
    <row r="179" spans="2:9" ht="12.75">
      <c r="B179" s="81">
        <v>53</v>
      </c>
      <c r="C179" s="82">
        <v>58776.43025</v>
      </c>
      <c r="D179" s="82">
        <v>80494.00175</v>
      </c>
      <c r="E179" s="82">
        <v>102492.73825</v>
      </c>
      <c r="F179" s="82">
        <v>120425.858</v>
      </c>
      <c r="G179" s="82">
        <v>138619.44625</v>
      </c>
      <c r="H179" s="71"/>
      <c r="I179" s="3"/>
    </row>
    <row r="180" spans="2:9" ht="12.75">
      <c r="B180" s="81">
        <v>54</v>
      </c>
      <c r="C180" s="82">
        <v>59885.4195</v>
      </c>
      <c r="D180" s="82">
        <v>82012.7565</v>
      </c>
      <c r="E180" s="82">
        <v>104426.5635</v>
      </c>
      <c r="F180" s="82">
        <v>122698.044</v>
      </c>
      <c r="G180" s="82">
        <v>141234.9075</v>
      </c>
      <c r="H180" s="71"/>
      <c r="I180" s="3"/>
    </row>
    <row r="181" spans="2:9" ht="12.75">
      <c r="B181" s="81">
        <v>55</v>
      </c>
      <c r="C181" s="82">
        <v>60994.40875</v>
      </c>
      <c r="D181" s="82">
        <v>83531.51125</v>
      </c>
      <c r="E181" s="82">
        <v>106360.38875</v>
      </c>
      <c r="F181" s="82">
        <v>124970.23</v>
      </c>
      <c r="G181" s="82">
        <v>143850.36875</v>
      </c>
      <c r="H181" s="71"/>
      <c r="I181" s="3"/>
    </row>
    <row r="182" spans="2:9" ht="12.75">
      <c r="B182" s="81">
        <v>56</v>
      </c>
      <c r="C182" s="82">
        <v>62103.398</v>
      </c>
      <c r="D182" s="82">
        <v>85050.266</v>
      </c>
      <c r="E182" s="82">
        <v>108294.214</v>
      </c>
      <c r="F182" s="82">
        <v>127242.416</v>
      </c>
      <c r="G182" s="82">
        <v>146465.83</v>
      </c>
      <c r="H182" s="71"/>
      <c r="I182" s="3"/>
    </row>
    <row r="183" spans="2:9" ht="12.75">
      <c r="B183" s="81">
        <v>57</v>
      </c>
      <c r="C183" s="82">
        <v>63212.38725</v>
      </c>
      <c r="D183" s="82">
        <v>86569.02075</v>
      </c>
      <c r="E183" s="82">
        <v>110228.03925</v>
      </c>
      <c r="F183" s="82">
        <v>129514.602</v>
      </c>
      <c r="G183" s="82">
        <v>149081.29125</v>
      </c>
      <c r="H183" s="71"/>
      <c r="I183" s="3"/>
    </row>
    <row r="184" spans="2:9" ht="12.75">
      <c r="B184" s="81">
        <v>58</v>
      </c>
      <c r="C184" s="82">
        <v>64321.3765</v>
      </c>
      <c r="D184" s="82">
        <v>88087.7755</v>
      </c>
      <c r="E184" s="82">
        <v>112161.8645</v>
      </c>
      <c r="F184" s="82">
        <v>131786.788</v>
      </c>
      <c r="G184" s="82">
        <v>151696.7525</v>
      </c>
      <c r="H184" s="71"/>
      <c r="I184" s="3"/>
    </row>
    <row r="185" spans="2:9" ht="12.75">
      <c r="B185" s="81">
        <v>59</v>
      </c>
      <c r="C185" s="82">
        <v>65430.36575</v>
      </c>
      <c r="D185" s="82">
        <v>89606.53025</v>
      </c>
      <c r="E185" s="82">
        <v>114095.68975</v>
      </c>
      <c r="F185" s="82">
        <v>134058.974</v>
      </c>
      <c r="G185" s="82">
        <v>154312.21375</v>
      </c>
      <c r="H185" s="71"/>
      <c r="I185" s="3"/>
    </row>
    <row r="186" spans="2:9" ht="12.75">
      <c r="B186" s="81">
        <v>60</v>
      </c>
      <c r="C186" s="82">
        <v>66539.355</v>
      </c>
      <c r="D186" s="82">
        <v>91125.285</v>
      </c>
      <c r="E186" s="82">
        <v>116029.515</v>
      </c>
      <c r="F186" s="82">
        <v>136331.16</v>
      </c>
      <c r="G186" s="82">
        <v>156927.675</v>
      </c>
      <c r="H186" s="71"/>
      <c r="I186" s="3"/>
    </row>
    <row r="187" spans="2:9" ht="12.75">
      <c r="B187" s="83" t="s">
        <v>69</v>
      </c>
      <c r="C187" s="82">
        <v>70975.33</v>
      </c>
      <c r="D187" s="82">
        <v>97200.34</v>
      </c>
      <c r="E187" s="82">
        <v>123765</v>
      </c>
      <c r="F187" s="82">
        <v>145420.2</v>
      </c>
      <c r="G187" s="82">
        <v>167389.83</v>
      </c>
      <c r="H187" s="71"/>
      <c r="I187" s="3"/>
    </row>
    <row r="188" spans="2:9" ht="12.75">
      <c r="B188"/>
      <c r="C188"/>
      <c r="D188"/>
      <c r="E188"/>
      <c r="F188"/>
      <c r="G188"/>
      <c r="H188" s="71"/>
      <c r="I188" s="3"/>
    </row>
    <row r="189" spans="2:9" ht="12.75">
      <c r="B189"/>
      <c r="C189"/>
      <c r="D189"/>
      <c r="E189"/>
      <c r="F189"/>
      <c r="G189"/>
      <c r="H189" s="71"/>
      <c r="I189" s="3"/>
    </row>
    <row r="190" spans="2:9" ht="12.75">
      <c r="B190"/>
      <c r="C190"/>
      <c r="D190"/>
      <c r="E190"/>
      <c r="F190"/>
      <c r="G190"/>
      <c r="H190" s="71"/>
      <c r="I190" s="3"/>
    </row>
    <row r="191" spans="2:9" ht="12.75">
      <c r="B191"/>
      <c r="C191"/>
      <c r="D191"/>
      <c r="E191"/>
      <c r="F191"/>
      <c r="G191"/>
      <c r="H191" s="71"/>
      <c r="I191" s="3"/>
    </row>
    <row r="192" spans="2:9" ht="12.75">
      <c r="B192" s="3"/>
      <c r="C192" s="3"/>
      <c r="D192" s="3"/>
      <c r="E192" s="3"/>
      <c r="F192" s="3"/>
      <c r="G192" s="3"/>
      <c r="H192" s="71"/>
      <c r="I192" s="3"/>
    </row>
    <row r="193" spans="2:9" ht="12.75">
      <c r="B193" s="72"/>
      <c r="C193" s="73"/>
      <c r="D193" s="73"/>
      <c r="E193" s="73"/>
      <c r="F193" s="73"/>
      <c r="G193" s="73"/>
      <c r="H193" s="71"/>
      <c r="I193" s="3"/>
    </row>
    <row r="194" spans="2:9" ht="12.75">
      <c r="B194" s="72"/>
      <c r="C194" s="73"/>
      <c r="D194" s="73"/>
      <c r="E194" s="73"/>
      <c r="F194" s="73"/>
      <c r="G194" s="73"/>
      <c r="H194" s="71"/>
      <c r="I194" s="3"/>
    </row>
    <row r="195" spans="2:9" ht="12.75">
      <c r="B195" s="72"/>
      <c r="C195" s="73"/>
      <c r="D195" s="73"/>
      <c r="E195" s="73"/>
      <c r="F195" s="73"/>
      <c r="G195" s="73"/>
      <c r="H195" s="71"/>
      <c r="I195" s="3"/>
    </row>
    <row r="196" spans="2:9" ht="12.75">
      <c r="B196" s="3"/>
      <c r="C196" s="3"/>
      <c r="D196" s="3"/>
      <c r="E196" s="3"/>
      <c r="F196" s="3"/>
      <c r="G196" s="3"/>
      <c r="H196" s="71"/>
      <c r="I196" s="3"/>
    </row>
    <row r="197" spans="2:9" ht="12.75">
      <c r="B197" s="3"/>
      <c r="C197" s="3"/>
      <c r="D197" s="3"/>
      <c r="E197" s="3"/>
      <c r="F197" s="3"/>
      <c r="G197" s="3"/>
      <c r="H197" s="71"/>
      <c r="I197" s="3"/>
    </row>
    <row r="198" spans="2:9" ht="12.75">
      <c r="B198" s="3"/>
      <c r="C198" s="3"/>
      <c r="D198" s="3"/>
      <c r="E198" s="3"/>
      <c r="F198" s="3"/>
      <c r="G198" s="3"/>
      <c r="H198" s="71"/>
      <c r="I198" s="3"/>
    </row>
    <row r="199" spans="2:9" ht="12.75">
      <c r="B199" s="3"/>
      <c r="C199" s="3"/>
      <c r="D199" s="3"/>
      <c r="E199" s="3"/>
      <c r="F199" s="3"/>
      <c r="G199" s="3"/>
      <c r="H199" s="71"/>
      <c r="I199" s="3"/>
    </row>
    <row r="200" spans="2:9" ht="12.75">
      <c r="B200" s="3"/>
      <c r="C200" s="3"/>
      <c r="D200" s="3"/>
      <c r="E200" s="3"/>
      <c r="F200" s="3"/>
      <c r="G200" s="3"/>
      <c r="H200" s="71"/>
      <c r="I200" s="3"/>
    </row>
    <row r="201" spans="2:9" ht="12.75">
      <c r="B201" s="3"/>
      <c r="C201" s="3"/>
      <c r="D201" s="3"/>
      <c r="E201" s="3"/>
      <c r="F201" s="3"/>
      <c r="G201" s="3"/>
      <c r="H201" s="71"/>
      <c r="I201" s="3"/>
    </row>
    <row r="202" spans="2:9" ht="12.75">
      <c r="B202" s="3"/>
      <c r="C202" s="3"/>
      <c r="D202" s="3"/>
      <c r="E202" s="3"/>
      <c r="F202" s="3"/>
      <c r="G202" s="3"/>
      <c r="H202" s="71"/>
      <c r="I202" s="3"/>
    </row>
    <row r="203" spans="2:9" ht="12.75">
      <c r="B203" s="3"/>
      <c r="C203" s="3"/>
      <c r="D203" s="3"/>
      <c r="E203" s="3"/>
      <c r="F203" s="3"/>
      <c r="G203" s="3"/>
      <c r="H203" s="71"/>
      <c r="I203" s="3"/>
    </row>
    <row r="204" spans="2:9" ht="12.75">
      <c r="B204" s="3"/>
      <c r="C204" s="3"/>
      <c r="D204" s="3"/>
      <c r="E204" s="3"/>
      <c r="F204" s="3"/>
      <c r="G204" s="3"/>
      <c r="H204" s="3"/>
      <c r="I204" s="3"/>
    </row>
    <row r="205" spans="2:9" ht="12.75">
      <c r="B205" s="3"/>
      <c r="C205" s="3"/>
      <c r="D205" s="3"/>
      <c r="E205" s="3"/>
      <c r="F205" s="3"/>
      <c r="G205" s="3"/>
      <c r="H205" s="3"/>
      <c r="I205" s="3"/>
    </row>
    <row r="206" spans="2:9" ht="12.75">
      <c r="B206" s="3"/>
      <c r="C206" s="3"/>
      <c r="D206" s="3"/>
      <c r="E206" s="3"/>
      <c r="F206" s="3"/>
      <c r="G206" s="3"/>
      <c r="H206" s="3"/>
      <c r="I206" s="3"/>
    </row>
    <row r="207" spans="2:9" ht="12.75">
      <c r="B207" s="3"/>
      <c r="C207" s="3"/>
      <c r="D207" s="3"/>
      <c r="E207" s="3"/>
      <c r="F207" s="3"/>
      <c r="G207" s="3"/>
      <c r="H207" s="3"/>
      <c r="I207" s="3"/>
    </row>
    <row r="208" spans="2:9" ht="12.75">
      <c r="B208" s="3"/>
      <c r="C208" s="3"/>
      <c r="D208" s="3"/>
      <c r="E208" s="3"/>
      <c r="F208" s="3"/>
      <c r="G208" s="3"/>
      <c r="H208" s="3"/>
      <c r="I208" s="3"/>
    </row>
    <row r="209" spans="2:9" ht="12.75">
      <c r="B209" s="3"/>
      <c r="C209" s="3"/>
      <c r="D209" s="3"/>
      <c r="E209" s="3"/>
      <c r="F209" s="3"/>
      <c r="G209" s="3"/>
      <c r="H209" s="3"/>
      <c r="I209" s="3"/>
    </row>
    <row r="210" spans="2:9" ht="12.75">
      <c r="B210" s="3"/>
      <c r="C210" s="3"/>
      <c r="D210" s="3"/>
      <c r="E210" s="3"/>
      <c r="F210" s="3"/>
      <c r="G210" s="3"/>
      <c r="H210" s="3"/>
      <c r="I210" s="3"/>
    </row>
    <row r="211" spans="2:9" ht="12.75">
      <c r="B211" s="3"/>
      <c r="C211" s="3"/>
      <c r="D211" s="3"/>
      <c r="E211" s="3"/>
      <c r="F211" s="3"/>
      <c r="G211" s="3"/>
      <c r="H211" s="3"/>
      <c r="I211" s="3"/>
    </row>
    <row r="212" spans="2:9" ht="12.75">
      <c r="B212" s="3"/>
      <c r="C212" s="3"/>
      <c r="D212" s="3"/>
      <c r="E212" s="3"/>
      <c r="F212" s="3"/>
      <c r="G212" s="3"/>
      <c r="H212" s="3"/>
      <c r="I212" s="3"/>
    </row>
    <row r="213" spans="2:9" ht="12.75">
      <c r="B213" s="3"/>
      <c r="C213" s="3"/>
      <c r="D213" s="3"/>
      <c r="E213" s="3"/>
      <c r="F213" s="3"/>
      <c r="G213" s="3"/>
      <c r="H213" s="3"/>
      <c r="I213" s="3"/>
    </row>
    <row r="214" spans="2:9" ht="12.75">
      <c r="B214" s="3"/>
      <c r="C214" s="3"/>
      <c r="D214" s="3"/>
      <c r="E214" s="3"/>
      <c r="F214" s="3"/>
      <c r="G214" s="3"/>
      <c r="H214" s="3"/>
      <c r="I214" s="3"/>
    </row>
    <row r="215" spans="2:9" ht="12.75">
      <c r="B215" s="3"/>
      <c r="C215" s="3"/>
      <c r="D215" s="3"/>
      <c r="E215" s="3"/>
      <c r="F215" s="3"/>
      <c r="G215" s="3"/>
      <c r="H215" s="3"/>
      <c r="I215" s="3"/>
    </row>
    <row r="216" spans="2:9" ht="12.75">
      <c r="B216" s="3"/>
      <c r="C216" s="3"/>
      <c r="D216" s="3"/>
      <c r="E216" s="3"/>
      <c r="F216" s="3"/>
      <c r="G216" s="3"/>
      <c r="H216" s="3"/>
      <c r="I216" s="3"/>
    </row>
    <row r="217" spans="2:9" ht="12.75">
      <c r="B217" s="3"/>
      <c r="C217" s="3"/>
      <c r="D217" s="3"/>
      <c r="E217" s="3"/>
      <c r="F217" s="3"/>
      <c r="G217" s="3"/>
      <c r="H217" s="3"/>
      <c r="I217" s="3"/>
    </row>
  </sheetData>
  <sheetProtection selectLockedCells="1" selectUnlockedCells="1"/>
  <mergeCells count="196">
    <mergeCell ref="A111:B111"/>
    <mergeCell ref="A112:B112"/>
    <mergeCell ref="A114:B114"/>
    <mergeCell ref="B105:F105"/>
    <mergeCell ref="G105:H105"/>
    <mergeCell ref="I105:J105"/>
    <mergeCell ref="K105:L105"/>
    <mergeCell ref="M105:N105"/>
    <mergeCell ref="A110:B110"/>
    <mergeCell ref="C103:F103"/>
    <mergeCell ref="G103:H103"/>
    <mergeCell ref="I103:J103"/>
    <mergeCell ref="K103:L103"/>
    <mergeCell ref="M103:N103"/>
    <mergeCell ref="C104:F104"/>
    <mergeCell ref="G104:H104"/>
    <mergeCell ref="I104:J104"/>
    <mergeCell ref="K104:L104"/>
    <mergeCell ref="M104:N104"/>
    <mergeCell ref="C101:F101"/>
    <mergeCell ref="G101:H101"/>
    <mergeCell ref="I101:J101"/>
    <mergeCell ref="K101:L101"/>
    <mergeCell ref="M101:N101"/>
    <mergeCell ref="C102:F102"/>
    <mergeCell ref="G102:H102"/>
    <mergeCell ref="I102:J102"/>
    <mergeCell ref="K102:L102"/>
    <mergeCell ref="M102:N102"/>
    <mergeCell ref="B99:F99"/>
    <mergeCell ref="G99:H99"/>
    <mergeCell ref="I99:J99"/>
    <mergeCell ref="K99:L99"/>
    <mergeCell ref="M99:N99"/>
    <mergeCell ref="C100:F100"/>
    <mergeCell ref="G100:H100"/>
    <mergeCell ref="I100:J100"/>
    <mergeCell ref="K100:L100"/>
    <mergeCell ref="M100:N100"/>
    <mergeCell ref="A92:G92"/>
    <mergeCell ref="I92:L92"/>
    <mergeCell ref="M92:O92"/>
    <mergeCell ref="A93:L93"/>
    <mergeCell ref="M93:O93"/>
    <mergeCell ref="A97:O97"/>
    <mergeCell ref="A90:G90"/>
    <mergeCell ref="I90:L90"/>
    <mergeCell ref="M90:O90"/>
    <mergeCell ref="A91:G91"/>
    <mergeCell ref="I91:L91"/>
    <mergeCell ref="M91:O91"/>
    <mergeCell ref="A88:G88"/>
    <mergeCell ref="I88:L88"/>
    <mergeCell ref="M88:O88"/>
    <mergeCell ref="A89:G89"/>
    <mergeCell ref="I89:L89"/>
    <mergeCell ref="M89:O89"/>
    <mergeCell ref="A86:G86"/>
    <mergeCell ref="I86:L86"/>
    <mergeCell ref="M86:O86"/>
    <mergeCell ref="A87:G87"/>
    <mergeCell ref="I87:L87"/>
    <mergeCell ref="M87:O87"/>
    <mergeCell ref="A80:L80"/>
    <mergeCell ref="M80:O80"/>
    <mergeCell ref="A84:G84"/>
    <mergeCell ref="H84:L84"/>
    <mergeCell ref="M84:O84"/>
    <mergeCell ref="A85:G85"/>
    <mergeCell ref="I85:L85"/>
    <mergeCell ref="M85:O85"/>
    <mergeCell ref="A78:G78"/>
    <mergeCell ref="I78:L78"/>
    <mergeCell ref="M78:O78"/>
    <mergeCell ref="A79:G79"/>
    <mergeCell ref="I79:L79"/>
    <mergeCell ref="M79:O79"/>
    <mergeCell ref="A76:G76"/>
    <mergeCell ref="I76:L76"/>
    <mergeCell ref="M76:O76"/>
    <mergeCell ref="A77:G77"/>
    <mergeCell ref="I77:L77"/>
    <mergeCell ref="M77:O77"/>
    <mergeCell ref="A74:G74"/>
    <mergeCell ref="I74:L74"/>
    <mergeCell ref="M74:O74"/>
    <mergeCell ref="A75:G75"/>
    <mergeCell ref="I75:L75"/>
    <mergeCell ref="M75:O75"/>
    <mergeCell ref="A72:G72"/>
    <mergeCell ref="I72:L72"/>
    <mergeCell ref="M72:O72"/>
    <mergeCell ref="A73:G73"/>
    <mergeCell ref="I73:L73"/>
    <mergeCell ref="M73:O73"/>
    <mergeCell ref="A70:G70"/>
    <mergeCell ref="I70:L70"/>
    <mergeCell ref="M70:O70"/>
    <mergeCell ref="A71:G71"/>
    <mergeCell ref="I71:L71"/>
    <mergeCell ref="M71:O71"/>
    <mergeCell ref="A68:G68"/>
    <mergeCell ref="I68:L68"/>
    <mergeCell ref="M68:O68"/>
    <mergeCell ref="A69:G69"/>
    <mergeCell ref="I69:L69"/>
    <mergeCell ref="M69:O69"/>
    <mergeCell ref="B61:F61"/>
    <mergeCell ref="G61:H61"/>
    <mergeCell ref="A62:F62"/>
    <mergeCell ref="G62:H62"/>
    <mergeCell ref="A64:O64"/>
    <mergeCell ref="A67:G67"/>
    <mergeCell ref="H67:L67"/>
    <mergeCell ref="M67:O67"/>
    <mergeCell ref="M55:O55"/>
    <mergeCell ref="B58:H58"/>
    <mergeCell ref="B59:F59"/>
    <mergeCell ref="G59:H59"/>
    <mergeCell ref="B60:F60"/>
    <mergeCell ref="G60:H60"/>
    <mergeCell ref="F52:G52"/>
    <mergeCell ref="M52:O52"/>
    <mergeCell ref="F53:G53"/>
    <mergeCell ref="M53:O53"/>
    <mergeCell ref="F54:G54"/>
    <mergeCell ref="M54:O54"/>
    <mergeCell ref="F49:G49"/>
    <mergeCell ref="M49:O49"/>
    <mergeCell ref="F50:G50"/>
    <mergeCell ref="M50:O50"/>
    <mergeCell ref="F51:G51"/>
    <mergeCell ref="M51:O51"/>
    <mergeCell ref="F46:G46"/>
    <mergeCell ref="M46:O46"/>
    <mergeCell ref="F47:G47"/>
    <mergeCell ref="M47:O47"/>
    <mergeCell ref="F48:G48"/>
    <mergeCell ref="M48:O48"/>
    <mergeCell ref="L39:O39"/>
    <mergeCell ref="L40:O40"/>
    <mergeCell ref="L41:O41"/>
    <mergeCell ref="L42:O42"/>
    <mergeCell ref="F45:G45"/>
    <mergeCell ref="M45:O45"/>
    <mergeCell ref="L31:O31"/>
    <mergeCell ref="L34:O34"/>
    <mergeCell ref="L35:O35"/>
    <mergeCell ref="L36:O36"/>
    <mergeCell ref="L37:O37"/>
    <mergeCell ref="L38:O38"/>
    <mergeCell ref="A29:C29"/>
    <mergeCell ref="E29:F29"/>
    <mergeCell ref="L29:O29"/>
    <mergeCell ref="A30:C30"/>
    <mergeCell ref="E30:F30"/>
    <mergeCell ref="L30:O30"/>
    <mergeCell ref="A27:C27"/>
    <mergeCell ref="E27:F27"/>
    <mergeCell ref="L27:O27"/>
    <mergeCell ref="A28:C28"/>
    <mergeCell ref="E28:F28"/>
    <mergeCell ref="L28:O28"/>
    <mergeCell ref="A25:C25"/>
    <mergeCell ref="E25:F25"/>
    <mergeCell ref="L25:O25"/>
    <mergeCell ref="A26:C26"/>
    <mergeCell ref="E26:F26"/>
    <mergeCell ref="L26:O26"/>
    <mergeCell ref="B18:M18"/>
    <mergeCell ref="A20:O20"/>
    <mergeCell ref="A23:C23"/>
    <mergeCell ref="E23:F23"/>
    <mergeCell ref="L23:O23"/>
    <mergeCell ref="A24:C24"/>
    <mergeCell ref="E24:F24"/>
    <mergeCell ref="L24:O24"/>
    <mergeCell ref="B14:E14"/>
    <mergeCell ref="F14:M14"/>
    <mergeCell ref="B15:E15"/>
    <mergeCell ref="F15:M15"/>
    <mergeCell ref="B16:E16"/>
    <mergeCell ref="F16:M16"/>
    <mergeCell ref="A9:O9"/>
    <mergeCell ref="B11:E11"/>
    <mergeCell ref="F11:M11"/>
    <mergeCell ref="B12:E12"/>
    <mergeCell ref="F12:M12"/>
    <mergeCell ref="B13:E13"/>
    <mergeCell ref="F13:M13"/>
    <mergeCell ref="A2:O2"/>
    <mergeCell ref="A4:O4"/>
    <mergeCell ref="B6:E6"/>
    <mergeCell ref="F6:M6"/>
    <mergeCell ref="B7:E7"/>
    <mergeCell ref="F7:M7"/>
  </mergeCells>
  <conditionalFormatting sqref="M105:N105">
    <cfRule type="cellIs" priority="1" dxfId="1" operator="greaterThan" stopIfTrue="1">
      <formula>2000000</formula>
    </cfRule>
    <cfRule type="cellIs" priority="2" dxfId="0" operator="notEqual" stopIfTrue="1">
      <formula>$L$106</formula>
    </cfRule>
  </conditionalFormatting>
  <dataValidations count="10">
    <dataValidation type="list" operator="equal" allowBlank="1" showErrorMessage="1" sqref="E24:E30 E35:E41">
      <formula1>$C$128:$G$128</formula1>
    </dataValidation>
    <dataValidation type="list" operator="equal" allowBlank="1" showErrorMessage="1" sqref="F24:G30 F35:G41">
      <formula1>$B$129:$B$186</formula1>
    </dataValidation>
    <dataValidation type="list" operator="equal" allowBlank="1" showErrorMessage="1" sqref="E31 E42">
      <formula1>$C$128:$F$128</formula1>
    </dataValidation>
    <dataValidation type="list" operator="equal" allowBlank="1" showErrorMessage="1" sqref="F31 F42">
      <formula1>$B$129:$B$167</formula1>
    </dataValidation>
    <dataValidation type="list" operator="equal" allowBlank="1" showErrorMessage="1" sqref="G31 G42">
      <formula1>$B$129:$B$168</formula1>
    </dataValidation>
    <dataValidation type="list" operator="equal" allowBlank="1" showErrorMessage="1" sqref="E46:E54">
      <formula1>$C$128:$G$128</formula1>
    </dataValidation>
    <dataValidation type="list" operator="equal" allowBlank="1" showErrorMessage="1" sqref="F46:G54">
      <formula1>$B$129:$B$186</formula1>
    </dataValidation>
    <dataValidation type="list" operator="equal" allowBlank="1" showErrorMessage="1" sqref="E55">
      <formula1>$C$128:$F$128</formula1>
    </dataValidation>
    <dataValidation type="list" operator="equal" allowBlank="1" showErrorMessage="1" sqref="F55">
      <formula1>$B$129:$B$167</formula1>
    </dataValidation>
    <dataValidation type="list" operator="equal" allowBlank="1" showErrorMessage="1" sqref="G55">
      <formula1>$B$129:$B$168</formula1>
    </dataValidation>
  </dataValidations>
  <printOptions horizontalCentered="1"/>
  <pageMargins left="0.7083333333333334" right="0.7083333333333334" top="0.7479166666666667" bottom="0.7479166666666667" header="0.5118055555555555" footer="0.31527777777777777"/>
  <pageSetup fitToHeight="0" fitToWidth="1" horizontalDpi="300" verticalDpi="300" orientation="portrait" paperSize="9"/>
  <headerFooter alignWithMargins="0">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dcterms:created xsi:type="dcterms:W3CDTF">2020-05-31T12:29:05Z</dcterms:created>
  <dcterms:modified xsi:type="dcterms:W3CDTF">2020-06-08T13:03:54Z</dcterms:modified>
  <cp:category/>
  <cp:version/>
  <cp:contentType/>
  <cp:contentStatus/>
</cp:coreProperties>
</file>